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DAC478D-F470-4C9B-BA9A-E7D16097C06E}"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64" i="57" l="1"/>
  <c r="F63" i="57"/>
  <c r="F62" i="57"/>
  <c r="F61" i="57"/>
  <c r="F60" i="57"/>
  <c r="F59" i="57"/>
  <c r="F58" i="57"/>
  <c r="F57" i="57"/>
  <c r="F56" i="57"/>
  <c r="F55" i="57"/>
  <c r="F54" i="57"/>
  <c r="F53" i="57"/>
  <c r="F52" i="57"/>
  <c r="F51" i="57"/>
  <c r="F50" i="57"/>
  <c r="F49" i="57"/>
  <c r="F48" i="57"/>
  <c r="F47" i="57"/>
  <c r="F46" i="57"/>
  <c r="F45" i="57"/>
  <c r="F44" i="57"/>
  <c r="F43" i="57"/>
  <c r="F42" i="57"/>
  <c r="F41" i="57"/>
  <c r="F40" i="57"/>
  <c r="F39" i="57"/>
  <c r="F38" i="57"/>
  <c r="F37" i="57"/>
  <c r="F36" i="57"/>
  <c r="F35" i="57"/>
  <c r="F34" i="57"/>
  <c r="F33" i="57"/>
  <c r="F32" i="57"/>
  <c r="F31" i="57"/>
  <c r="F30" i="57" s="1"/>
  <c r="F29" i="57"/>
  <c r="F28" i="57"/>
  <c r="F27" i="57"/>
  <c r="F24" i="57" s="1"/>
  <c r="F26" i="57"/>
  <c r="F25" i="57"/>
  <c r="I30" i="57"/>
  <c r="D81" i="56" l="1"/>
  <c r="F76" i="56"/>
  <c r="B27" i="53" l="1"/>
  <c r="R30" i="57"/>
  <c r="R24" i="57"/>
  <c r="N30" i="57"/>
  <c r="N24" i="57"/>
  <c r="J30" i="57"/>
  <c r="J24" i="57"/>
  <c r="D30" i="57"/>
  <c r="D24" i="57"/>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C81" i="56"/>
  <c r="B81" i="56"/>
  <c r="B25" i="56"/>
  <c r="C48" i="56" l="1"/>
  <c r="D48" i="56"/>
  <c r="E48" i="56"/>
  <c r="AG48" i="56"/>
  <c r="B48" i="56"/>
  <c r="AG73" i="56"/>
  <c r="AG49" i="56"/>
  <c r="K24" i="57" l="1"/>
  <c r="L24" i="57"/>
  <c r="M24" i="57"/>
  <c r="O24" i="57"/>
  <c r="P24" i="57"/>
  <c r="Q24" i="57"/>
  <c r="S24" i="57"/>
  <c r="P30" i="57"/>
  <c r="L30" i="57"/>
  <c r="H30" i="57"/>
  <c r="H24" i="57"/>
  <c r="C30" i="57"/>
  <c r="C24" i="57"/>
  <c r="G92" i="56" l="1"/>
  <c r="H92" i="56" s="1"/>
  <c r="I92" i="56" s="1"/>
  <c r="J92" i="56" s="1"/>
  <c r="K92" i="56" s="1"/>
  <c r="L92" i="56" s="1"/>
  <c r="M92" i="56" s="1"/>
  <c r="N92" i="56" s="1"/>
  <c r="F92" i="56"/>
  <c r="AJ101" i="56"/>
  <c r="G101" i="56"/>
  <c r="H101" i="56"/>
  <c r="I101" i="56"/>
  <c r="J101" i="56"/>
  <c r="K101" i="56"/>
  <c r="L101" i="56"/>
  <c r="M101" i="56"/>
  <c r="N101" i="56"/>
  <c r="O101" i="56"/>
  <c r="P101" i="56"/>
  <c r="Q101" i="56"/>
  <c r="R101" i="56"/>
  <c r="S101" i="56"/>
  <c r="T101" i="56"/>
  <c r="U101" i="56"/>
  <c r="V101" i="56"/>
  <c r="W101" i="56"/>
  <c r="X101" i="56"/>
  <c r="Y101" i="56"/>
  <c r="Z101" i="56"/>
  <c r="AA101" i="56"/>
  <c r="AB101" i="56"/>
  <c r="AC101" i="56"/>
  <c r="AD101" i="56"/>
  <c r="AE101" i="56"/>
  <c r="AF101" i="56"/>
  <c r="AG101" i="56"/>
  <c r="AH101" i="56"/>
  <c r="AI101" i="56"/>
  <c r="F101" i="56"/>
  <c r="F102" i="56"/>
  <c r="B83" i="53" l="1"/>
  <c r="B81" i="53"/>
  <c r="B58" i="53"/>
  <c r="B41" i="53"/>
  <c r="B32" i="53"/>
  <c r="AD26" i="5"/>
  <c r="AD30" i="5" s="1"/>
  <c r="B29" i="53" s="1"/>
  <c r="D26" i="5"/>
  <c r="B30" i="53" l="1"/>
  <c r="AE26" i="5"/>
  <c r="AC35" i="57" l="1"/>
  <c r="AC34" i="57"/>
  <c r="AC33" i="57"/>
  <c r="AC32" i="57"/>
  <c r="AB32" i="57"/>
  <c r="AC31" i="57"/>
  <c r="AB31" i="57"/>
  <c r="G30" i="57"/>
  <c r="AA30" i="57"/>
  <c r="Z30" i="57"/>
  <c r="Y30" i="57"/>
  <c r="X30" i="57"/>
  <c r="W30" i="57"/>
  <c r="V30" i="57"/>
  <c r="U30" i="57"/>
  <c r="T30" i="57"/>
  <c r="S30" i="57"/>
  <c r="Q30" i="57"/>
  <c r="O30" i="57"/>
  <c r="M30" i="57"/>
  <c r="K30" i="57"/>
  <c r="AC29" i="57"/>
  <c r="AB29" i="57"/>
  <c r="AC28" i="57"/>
  <c r="AB28" i="57"/>
  <c r="AC27" i="57"/>
  <c r="AB27" i="57"/>
  <c r="AC26" i="57"/>
  <c r="AB26" i="57"/>
  <c r="AC25" i="57"/>
  <c r="AB25" i="57"/>
  <c r="AA24" i="57"/>
  <c r="Z24" i="57"/>
  <c r="Y24" i="57"/>
  <c r="X24" i="57"/>
  <c r="W24" i="57"/>
  <c r="V24" i="57"/>
  <c r="U24" i="57"/>
  <c r="T24" i="57"/>
  <c r="A15" i="10"/>
  <c r="A12" i="10"/>
  <c r="A9" i="10"/>
  <c r="A5" i="10"/>
  <c r="AC24" i="57" l="1"/>
  <c r="C48" i="7" s="1"/>
  <c r="AC30" i="57"/>
  <c r="C49" i="7" s="1"/>
  <c r="AB24" i="57"/>
  <c r="D135" i="56"/>
  <c r="C100" i="56"/>
  <c r="AC41" i="57" l="1"/>
  <c r="AC39" i="57" l="1"/>
  <c r="AC47" i="57"/>
  <c r="AC56" i="57"/>
  <c r="AC64" i="57"/>
  <c r="AC40" i="57"/>
  <c r="AC48" i="57"/>
  <c r="AC53" i="57"/>
  <c r="AC61" i="57"/>
  <c r="AC37" i="57"/>
  <c r="AC45" i="57"/>
  <c r="AC49" i="57"/>
  <c r="AC54" i="57"/>
  <c r="AC58" i="57"/>
  <c r="AC62" i="57"/>
  <c r="AC43" i="57"/>
  <c r="AC51" i="57"/>
  <c r="AC60" i="57"/>
  <c r="AC36" i="57"/>
  <c r="AC44" i="57"/>
  <c r="AC57" i="57"/>
  <c r="AC38" i="57"/>
  <c r="AC42" i="57"/>
  <c r="AC46" i="57"/>
  <c r="AC50" i="57"/>
  <c r="AC55" i="57"/>
  <c r="AC59" i="57"/>
  <c r="AC63" i="57"/>
  <c r="AB35" i="57"/>
  <c r="AB47" i="57"/>
  <c r="AB56" i="57"/>
  <c r="AB40" i="57"/>
  <c r="AB44" i="57"/>
  <c r="AB48" i="57"/>
  <c r="AB53" i="57"/>
  <c r="AB57" i="57"/>
  <c r="AB61" i="57"/>
  <c r="AB60" i="57"/>
  <c r="AB36" i="57"/>
  <c r="AB37" i="57"/>
  <c r="AB45" i="57"/>
  <c r="AB49" i="57"/>
  <c r="AB54" i="57"/>
  <c r="AB58" i="57"/>
  <c r="AB62" i="57"/>
  <c r="AB39" i="57"/>
  <c r="AB43" i="57"/>
  <c r="AB51" i="57"/>
  <c r="AB64" i="57"/>
  <c r="AB34" i="57"/>
  <c r="AB38" i="57"/>
  <c r="AB42" i="57"/>
  <c r="AB46" i="57"/>
  <c r="AB50" i="57"/>
  <c r="AB55" i="57"/>
  <c r="AB59" i="57"/>
  <c r="AB63" i="57"/>
  <c r="E30" i="57"/>
  <c r="K26" i="5"/>
  <c r="C83" i="53"/>
  <c r="A15" i="56"/>
  <c r="A12" i="56"/>
  <c r="A9" i="56"/>
  <c r="A5" i="56"/>
  <c r="D136" i="56"/>
  <c r="C73" i="56" s="1"/>
  <c r="C136" i="56"/>
  <c r="B73" i="56" s="1"/>
  <c r="E135" i="56"/>
  <c r="E136" i="56" s="1"/>
  <c r="D73" i="56" s="1"/>
  <c r="C134" i="56"/>
  <c r="D134" i="56" s="1"/>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AG134" i="56" s="1"/>
  <c r="C132" i="56"/>
  <c r="B49" i="56" s="1"/>
  <c r="G131" i="56"/>
  <c r="F48" i="56" s="1"/>
  <c r="C130" i="56"/>
  <c r="D130" i="56" s="1"/>
  <c r="E130" i="56" s="1"/>
  <c r="F130" i="56" s="1"/>
  <c r="G130" i="56" s="1"/>
  <c r="H130" i="56" s="1"/>
  <c r="I130" i="56" s="1"/>
  <c r="J130" i="56" s="1"/>
  <c r="K130" i="56" s="1"/>
  <c r="L130" i="56" s="1"/>
  <c r="M130" i="56" s="1"/>
  <c r="N130" i="56" s="1"/>
  <c r="O130" i="56" s="1"/>
  <c r="P130" i="56" s="1"/>
  <c r="Q130" i="56" s="1"/>
  <c r="R130" i="56" s="1"/>
  <c r="S130" i="56" s="1"/>
  <c r="T130" i="56" s="1"/>
  <c r="U130" i="56" s="1"/>
  <c r="V130" i="56" s="1"/>
  <c r="W130" i="56" s="1"/>
  <c r="X130" i="56" s="1"/>
  <c r="Y130" i="56" s="1"/>
  <c r="Z130" i="56" s="1"/>
  <c r="AA130" i="56" s="1"/>
  <c r="AB130" i="56" s="1"/>
  <c r="AC130" i="56" s="1"/>
  <c r="AD130" i="56" s="1"/>
  <c r="AE130" i="56" s="1"/>
  <c r="AF130" i="56" s="1"/>
  <c r="AG130" i="56" s="1"/>
  <c r="G114" i="56"/>
  <c r="G113" i="56"/>
  <c r="G115" i="56" s="1"/>
  <c r="D113" i="56"/>
  <c r="B113"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AH100" i="56" s="1"/>
  <c r="AI100" i="56" s="1"/>
  <c r="AJ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B76" i="56"/>
  <c r="B74" i="56"/>
  <c r="A62" i="56"/>
  <c r="B60" i="56"/>
  <c r="C58" i="56"/>
  <c r="D58" i="56" s="1"/>
  <c r="B52" i="56"/>
  <c r="B50" i="56"/>
  <c r="B59" i="56" s="1"/>
  <c r="B47" i="56"/>
  <c r="B45" i="56"/>
  <c r="C81" i="53" l="1"/>
  <c r="E24" i="57"/>
  <c r="AB41" i="57"/>
  <c r="G24" i="57"/>
  <c r="H131" i="56"/>
  <c r="G48" i="56" s="1"/>
  <c r="D132" i="56"/>
  <c r="C49" i="56" s="1"/>
  <c r="B66" i="56"/>
  <c r="B68" i="56" s="1"/>
  <c r="B75" i="56" s="1"/>
  <c r="C47" i="56"/>
  <c r="C52" i="56"/>
  <c r="I113" i="56"/>
  <c r="I115" i="56" s="1"/>
  <c r="C103" i="56" s="1"/>
  <c r="D103" i="56" s="1"/>
  <c r="F135" i="56"/>
  <c r="F136" i="56" s="1"/>
  <c r="E73" i="56" s="1"/>
  <c r="D74" i="56"/>
  <c r="D47" i="56"/>
  <c r="D52" i="56"/>
  <c r="E58" i="56"/>
  <c r="E74" i="56" s="1"/>
  <c r="C74" i="56"/>
  <c r="B46" i="56"/>
  <c r="B80" i="56"/>
  <c r="F67" i="56" l="1"/>
  <c r="E67" i="56"/>
  <c r="AC52" i="57"/>
  <c r="AB52" i="57"/>
  <c r="B29" i="56"/>
  <c r="AB33" i="57"/>
  <c r="E132" i="56"/>
  <c r="I131" i="56"/>
  <c r="H48" i="56" s="1"/>
  <c r="G135" i="56"/>
  <c r="H135" i="56" s="1"/>
  <c r="C101" i="56"/>
  <c r="E47" i="56"/>
  <c r="F58" i="56"/>
  <c r="G58" i="56" s="1"/>
  <c r="E52" i="56"/>
  <c r="E103" i="56"/>
  <c r="D101" i="56"/>
  <c r="D49" i="56" l="1"/>
  <c r="B79" i="53"/>
  <c r="B68" i="53"/>
  <c r="B60" i="53"/>
  <c r="B55" i="53"/>
  <c r="B47" i="53"/>
  <c r="B34" i="53"/>
  <c r="B72" i="53"/>
  <c r="B64" i="53"/>
  <c r="B51" i="53"/>
  <c r="B43" i="53"/>
  <c r="B38" i="53"/>
  <c r="B80" i="53"/>
  <c r="B82" i="53"/>
  <c r="B75" i="53"/>
  <c r="AB30" i="57"/>
  <c r="J131" i="56"/>
  <c r="I48" i="56" s="1"/>
  <c r="F132" i="56"/>
  <c r="G136" i="56"/>
  <c r="F73" i="56" s="1"/>
  <c r="C50" i="56"/>
  <c r="C59" i="56" s="1"/>
  <c r="F52" i="56"/>
  <c r="F47" i="56"/>
  <c r="F74" i="56"/>
  <c r="G52" i="56"/>
  <c r="G47" i="56"/>
  <c r="G74" i="56"/>
  <c r="H58" i="56"/>
  <c r="I135" i="56"/>
  <c r="F103" i="56"/>
  <c r="E101" i="56"/>
  <c r="H136" i="56"/>
  <c r="G73" i="56" s="1"/>
  <c r="E49" i="56" l="1"/>
  <c r="E50" i="56" s="1"/>
  <c r="C80" i="56"/>
  <c r="E60" i="56"/>
  <c r="G132" i="56"/>
  <c r="K131" i="56"/>
  <c r="J48" i="56" s="1"/>
  <c r="D61" i="56"/>
  <c r="D60" i="56" s="1"/>
  <c r="C60" i="56"/>
  <c r="C66" i="56" s="1"/>
  <c r="B54" i="56"/>
  <c r="B55" i="56" s="1"/>
  <c r="B56" i="56" s="1"/>
  <c r="B69" i="56" s="1"/>
  <c r="B70" i="56" s="1"/>
  <c r="J135" i="56"/>
  <c r="H74" i="56"/>
  <c r="I58" i="56"/>
  <c r="H52" i="56"/>
  <c r="H47" i="56"/>
  <c r="D50" i="56"/>
  <c r="D59" i="56" s="1"/>
  <c r="G103" i="56"/>
  <c r="I136" i="56"/>
  <c r="H73" i="56" s="1"/>
  <c r="F49" i="56" l="1"/>
  <c r="F50" i="56" s="1"/>
  <c r="B85" i="56"/>
  <c r="L131" i="56"/>
  <c r="K48" i="56" s="1"/>
  <c r="H132" i="56"/>
  <c r="F60" i="56"/>
  <c r="C53" i="56"/>
  <c r="C55" i="56" s="1"/>
  <c r="D53" i="56" s="1"/>
  <c r="B77" i="56"/>
  <c r="E59" i="56"/>
  <c r="E66" i="56" s="1"/>
  <c r="B82" i="56"/>
  <c r="C76" i="56"/>
  <c r="C68" i="56"/>
  <c r="C75" i="56" s="1"/>
  <c r="K135" i="56"/>
  <c r="K136" i="56" s="1"/>
  <c r="J73" i="56" s="1"/>
  <c r="B71" i="56"/>
  <c r="B72" i="56" s="1"/>
  <c r="D80" i="56"/>
  <c r="D66" i="56"/>
  <c r="H103" i="56"/>
  <c r="I74" i="56"/>
  <c r="I52" i="56"/>
  <c r="I47" i="56"/>
  <c r="J58" i="56"/>
  <c r="J136" i="56"/>
  <c r="I73" i="56" s="1"/>
  <c r="B22" i="53"/>
  <c r="G49" i="56" l="1"/>
  <c r="G50" i="56" s="1"/>
  <c r="C85" i="56"/>
  <c r="D85" i="56"/>
  <c r="E80" i="56"/>
  <c r="G60" i="56"/>
  <c r="I132" i="56"/>
  <c r="M131" i="56"/>
  <c r="L48" i="56" s="1"/>
  <c r="D68" i="56"/>
  <c r="D75" i="56" s="1"/>
  <c r="F59" i="56"/>
  <c r="F66" i="56" s="1"/>
  <c r="F68" i="56" s="1"/>
  <c r="D76" i="56"/>
  <c r="B78" i="56"/>
  <c r="C56" i="56"/>
  <c r="C69" i="56" s="1"/>
  <c r="C82" i="56"/>
  <c r="D55" i="56"/>
  <c r="E53" i="56" s="1"/>
  <c r="L135" i="56"/>
  <c r="L136" i="56" s="1"/>
  <c r="K73" i="56" s="1"/>
  <c r="K58" i="56"/>
  <c r="J74" i="56"/>
  <c r="J52" i="56"/>
  <c r="J47" i="56"/>
  <c r="I103" i="56"/>
  <c r="H49" i="56" l="1"/>
  <c r="H50" i="56" s="1"/>
  <c r="E85" i="56"/>
  <c r="N131" i="56"/>
  <c r="M48" i="56" s="1"/>
  <c r="J132" i="56"/>
  <c r="H61" i="56"/>
  <c r="H60" i="56" s="1"/>
  <c r="F80" i="56"/>
  <c r="G67" i="56"/>
  <c r="G76" i="56" s="1"/>
  <c r="E76" i="56"/>
  <c r="E68" i="56"/>
  <c r="E75" i="56" s="1"/>
  <c r="G59" i="56"/>
  <c r="F75" i="56"/>
  <c r="D82" i="56"/>
  <c r="D56" i="56"/>
  <c r="D69" i="56" s="1"/>
  <c r="L58" i="56"/>
  <c r="K74" i="56"/>
  <c r="K52" i="56"/>
  <c r="K47" i="56"/>
  <c r="C77" i="56"/>
  <c r="C70" i="56"/>
  <c r="E55" i="56"/>
  <c r="J103" i="56"/>
  <c r="M135" i="56"/>
  <c r="M136" i="56" s="1"/>
  <c r="L73" i="56" s="1"/>
  <c r="I49" i="56" l="1"/>
  <c r="I50" i="56" s="1"/>
  <c r="F85" i="56"/>
  <c r="I60" i="56"/>
  <c r="K132" i="56"/>
  <c r="O131" i="56"/>
  <c r="N48" i="56" s="1"/>
  <c r="H67" i="56"/>
  <c r="H76" i="56" s="1"/>
  <c r="H59" i="56"/>
  <c r="K103" i="56"/>
  <c r="C71" i="56"/>
  <c r="C72" i="56" s="1"/>
  <c r="N135" i="56"/>
  <c r="M58" i="56"/>
  <c r="L74" i="56"/>
  <c r="L52" i="56"/>
  <c r="L47" i="56"/>
  <c r="D77" i="56"/>
  <c r="D70" i="56"/>
  <c r="E82" i="56"/>
  <c r="E56" i="56"/>
  <c r="E69" i="56" s="1"/>
  <c r="G80" i="56"/>
  <c r="G66" i="56"/>
  <c r="G68" i="56" s="1"/>
  <c r="F53" i="56"/>
  <c r="J49" i="56" l="1"/>
  <c r="J50" i="56" s="1"/>
  <c r="H80" i="56"/>
  <c r="H66" i="56"/>
  <c r="H68" i="56" s="1"/>
  <c r="H75" i="56" s="1"/>
  <c r="P131" i="56"/>
  <c r="O48" i="56" s="1"/>
  <c r="J60" i="56"/>
  <c r="L132" i="56"/>
  <c r="I67" i="56"/>
  <c r="J67" i="56" s="1"/>
  <c r="L103" i="56"/>
  <c r="G75" i="56"/>
  <c r="F55" i="56"/>
  <c r="G53" i="56" s="1"/>
  <c r="E77" i="56"/>
  <c r="E70" i="56"/>
  <c r="D71" i="56"/>
  <c r="D72" i="56" s="1"/>
  <c r="O135" i="56"/>
  <c r="I59" i="56"/>
  <c r="M74" i="56"/>
  <c r="N58" i="56"/>
  <c r="M52" i="56"/>
  <c r="M47" i="56"/>
  <c r="N136" i="56"/>
  <c r="M73" i="56" s="1"/>
  <c r="C78" i="56"/>
  <c r="A5" i="53"/>
  <c r="K49" i="56" l="1"/>
  <c r="K50" i="56" s="1"/>
  <c r="G85" i="56"/>
  <c r="K61" i="56"/>
  <c r="K60" i="56" s="1"/>
  <c r="M132" i="56"/>
  <c r="Q131" i="56"/>
  <c r="P48" i="56" s="1"/>
  <c r="J59" i="56"/>
  <c r="I76" i="56"/>
  <c r="D78" i="56"/>
  <c r="O58" i="56"/>
  <c r="N74" i="56"/>
  <c r="N52" i="56"/>
  <c r="N47" i="56"/>
  <c r="G55" i="56"/>
  <c r="H53" i="56" s="1"/>
  <c r="K67" i="56"/>
  <c r="J76" i="56"/>
  <c r="F82" i="56"/>
  <c r="F56" i="56"/>
  <c r="F69" i="56" s="1"/>
  <c r="I80" i="56"/>
  <c r="I66" i="56"/>
  <c r="I68" i="56" s="1"/>
  <c r="P135" i="56"/>
  <c r="P136" i="56" s="1"/>
  <c r="O73" i="56" s="1"/>
  <c r="E71" i="56"/>
  <c r="E72" i="56" s="1"/>
  <c r="M103" i="56"/>
  <c r="O136" i="56"/>
  <c r="N73" i="56" s="1"/>
  <c r="E25" i="14"/>
  <c r="C25" i="14"/>
  <c r="L49" i="56" l="1"/>
  <c r="L50" i="56" s="1"/>
  <c r="J80" i="56"/>
  <c r="H85" i="56"/>
  <c r="I85" i="56"/>
  <c r="J66" i="56"/>
  <c r="J68" i="56" s="1"/>
  <c r="J75" i="56" s="1"/>
  <c r="R131" i="56"/>
  <c r="Q48" i="56" s="1"/>
  <c r="L60" i="56"/>
  <c r="N132" i="56"/>
  <c r="E78" i="56"/>
  <c r="H55" i="56"/>
  <c r="N103" i="56"/>
  <c r="I75" i="56"/>
  <c r="F77" i="56"/>
  <c r="F70" i="56"/>
  <c r="K76" i="56"/>
  <c r="L67" i="56"/>
  <c r="K59" i="56"/>
  <c r="G56" i="56"/>
  <c r="G69" i="56" s="1"/>
  <c r="G82" i="56"/>
  <c r="O74" i="56"/>
  <c r="P58" i="56"/>
  <c r="O52" i="56"/>
  <c r="O47" i="56"/>
  <c r="Q135" i="56"/>
  <c r="Q136" i="56" s="1"/>
  <c r="P73" i="56" s="1"/>
  <c r="M49" i="56" l="1"/>
  <c r="M50" i="56" s="1"/>
  <c r="J85" i="56"/>
  <c r="M60" i="56"/>
  <c r="O132" i="56"/>
  <c r="S131" i="56"/>
  <c r="R48" i="56" s="1"/>
  <c r="O103" i="56"/>
  <c r="P74" i="56"/>
  <c r="Q58" i="56"/>
  <c r="P52" i="56"/>
  <c r="P47" i="56"/>
  <c r="R135" i="56"/>
  <c r="R136" i="56" s="1"/>
  <c r="Q73" i="56" s="1"/>
  <c r="K80" i="56"/>
  <c r="K66" i="56"/>
  <c r="K68" i="56" s="1"/>
  <c r="H82" i="56"/>
  <c r="H56" i="56"/>
  <c r="H69" i="56" s="1"/>
  <c r="L59" i="56"/>
  <c r="G77" i="56"/>
  <c r="G70" i="56"/>
  <c r="L76" i="56"/>
  <c r="M67" i="56"/>
  <c r="F71" i="56"/>
  <c r="F72" i="56" s="1"/>
  <c r="I53" i="56"/>
  <c r="N49" i="56" l="1"/>
  <c r="N50" i="56" s="1"/>
  <c r="K85" i="56"/>
  <c r="T131" i="56"/>
  <c r="S48" i="56" s="1"/>
  <c r="N61" i="56"/>
  <c r="N60" i="56" s="1"/>
  <c r="P132" i="56"/>
  <c r="I55" i="56"/>
  <c r="M76" i="56"/>
  <c r="N67" i="56"/>
  <c r="L80" i="56"/>
  <c r="L66" i="56"/>
  <c r="L68" i="56" s="1"/>
  <c r="G71" i="56"/>
  <c r="G72" i="56" s="1"/>
  <c r="Q74" i="56"/>
  <c r="Q52" i="56"/>
  <c r="Q47" i="56"/>
  <c r="R58" i="56"/>
  <c r="P103" i="56"/>
  <c r="F78" i="56"/>
  <c r="K75" i="56"/>
  <c r="S135" i="56"/>
  <c r="S136" i="56" s="1"/>
  <c r="R73" i="56" s="1"/>
  <c r="M59" i="56"/>
  <c r="H77" i="56"/>
  <c r="H70" i="56"/>
  <c r="R26" i="14"/>
  <c r="Q26" i="14"/>
  <c r="O49" i="56" l="1"/>
  <c r="O50" i="56" s="1"/>
  <c r="L85" i="56"/>
  <c r="Q132" i="56"/>
  <c r="U131" i="56"/>
  <c r="T48" i="56" s="1"/>
  <c r="G78" i="56"/>
  <c r="O67" i="56"/>
  <c r="N76" i="56"/>
  <c r="H71" i="56"/>
  <c r="O60" i="56"/>
  <c r="T135" i="56"/>
  <c r="Q103" i="56"/>
  <c r="L75" i="56"/>
  <c r="I82" i="56"/>
  <c r="I56" i="56"/>
  <c r="I69" i="56" s="1"/>
  <c r="M80" i="56"/>
  <c r="M66" i="56"/>
  <c r="M68" i="56" s="1"/>
  <c r="N59" i="56"/>
  <c r="S58" i="56"/>
  <c r="R52" i="56"/>
  <c r="R47" i="56"/>
  <c r="R74" i="56"/>
  <c r="J53" i="56"/>
  <c r="P49" i="56" l="1"/>
  <c r="P50" i="56" s="1"/>
  <c r="V131" i="56"/>
  <c r="U48" i="56" s="1"/>
  <c r="P60" i="56"/>
  <c r="R132" i="56"/>
  <c r="O59" i="56"/>
  <c r="J55" i="56"/>
  <c r="K53" i="56" s="1"/>
  <c r="S74" i="56"/>
  <c r="T58" i="56"/>
  <c r="S52" i="56"/>
  <c r="S47" i="56"/>
  <c r="U135" i="56"/>
  <c r="U136" i="56" s="1"/>
  <c r="T73" i="56" s="1"/>
  <c r="H78" i="56"/>
  <c r="N66" i="56"/>
  <c r="N68" i="56" s="1"/>
  <c r="N80" i="56"/>
  <c r="I77" i="56"/>
  <c r="I70" i="56"/>
  <c r="T136" i="56"/>
  <c r="S73" i="56" s="1"/>
  <c r="R103" i="56"/>
  <c r="O76" i="56"/>
  <c r="P67" i="56"/>
  <c r="M75" i="56"/>
  <c r="H72" i="56"/>
  <c r="S26" i="14"/>
  <c r="S23" i="12"/>
  <c r="J23" i="12"/>
  <c r="H23" i="12"/>
  <c r="Q49" i="56" l="1"/>
  <c r="Q50" i="56" s="1"/>
  <c r="O66" i="56"/>
  <c r="O68" i="56" s="1"/>
  <c r="O75" i="56" s="1"/>
  <c r="N85" i="56"/>
  <c r="M85" i="56"/>
  <c r="Q61" i="56"/>
  <c r="Q60" i="56" s="1"/>
  <c r="S132" i="56"/>
  <c r="W131" i="56"/>
  <c r="V48" i="56" s="1"/>
  <c r="O80" i="56"/>
  <c r="P59" i="56"/>
  <c r="J82" i="56"/>
  <c r="J56" i="56"/>
  <c r="J69" i="56" s="1"/>
  <c r="P76" i="56"/>
  <c r="Q67" i="56"/>
  <c r="I71" i="56"/>
  <c r="I78" i="56" s="1"/>
  <c r="N75" i="56"/>
  <c r="K55" i="56"/>
  <c r="L53" i="56" s="1"/>
  <c r="S103" i="56"/>
  <c r="V135" i="56"/>
  <c r="V136" i="56" s="1"/>
  <c r="U73" i="56" s="1"/>
  <c r="U58" i="56"/>
  <c r="T74" i="56"/>
  <c r="T52" i="56"/>
  <c r="T47" i="56"/>
  <c r="R49" i="56" l="1"/>
  <c r="R50" i="56" s="1"/>
  <c r="O85" i="56"/>
  <c r="X131" i="56"/>
  <c r="W48" i="56" s="1"/>
  <c r="R60" i="56"/>
  <c r="T132" i="56"/>
  <c r="I72" i="56"/>
  <c r="P66" i="56"/>
  <c r="P68" i="56" s="1"/>
  <c r="P80" i="56"/>
  <c r="T103" i="56"/>
  <c r="Q59" i="56"/>
  <c r="J77" i="56"/>
  <c r="J70" i="56"/>
  <c r="L55" i="56"/>
  <c r="M53" i="56" s="1"/>
  <c r="U74" i="56"/>
  <c r="U52" i="56"/>
  <c r="U47" i="56"/>
  <c r="V58" i="56"/>
  <c r="K56" i="56"/>
  <c r="K69" i="56" s="1"/>
  <c r="K82" i="56"/>
  <c r="W135" i="56"/>
  <c r="Q76" i="56"/>
  <c r="R67" i="56"/>
  <c r="A15" i="53"/>
  <c r="B21" i="53" s="1"/>
  <c r="A12" i="53"/>
  <c r="A9" i="53"/>
  <c r="S49" i="56" l="1"/>
  <c r="S50" i="56" s="1"/>
  <c r="S60" i="56"/>
  <c r="U132" i="56"/>
  <c r="Y131" i="56"/>
  <c r="X48" i="56" s="1"/>
  <c r="S67" i="56"/>
  <c r="R76" i="56"/>
  <c r="X135" i="56"/>
  <c r="K77" i="56"/>
  <c r="K70" i="56"/>
  <c r="M55" i="56"/>
  <c r="N53" i="56" s="1"/>
  <c r="J71" i="56"/>
  <c r="J78" i="56" s="1"/>
  <c r="Q80" i="56"/>
  <c r="Q66" i="56"/>
  <c r="Q68" i="56" s="1"/>
  <c r="U103" i="56"/>
  <c r="R59" i="56"/>
  <c r="W136" i="56"/>
  <c r="V73" i="56" s="1"/>
  <c r="W58" i="56"/>
  <c r="V74" i="56"/>
  <c r="V52" i="56"/>
  <c r="V47" i="56"/>
  <c r="L82" i="56"/>
  <c r="L56" i="56"/>
  <c r="L69" i="56" s="1"/>
  <c r="P75" i="56"/>
  <c r="T49" i="56" l="1"/>
  <c r="T50" i="56" s="1"/>
  <c r="S59" i="56"/>
  <c r="P85" i="56"/>
  <c r="Z131" i="56"/>
  <c r="Y48" i="56" s="1"/>
  <c r="T61" i="56"/>
  <c r="T60" i="56" s="1"/>
  <c r="V132" i="56"/>
  <c r="L77" i="56"/>
  <c r="L70" i="56"/>
  <c r="N55" i="56"/>
  <c r="Y135" i="56"/>
  <c r="Y136" i="56" s="1"/>
  <c r="X73" i="56" s="1"/>
  <c r="W74" i="56"/>
  <c r="W52" i="56"/>
  <c r="W47" i="56"/>
  <c r="X58" i="56"/>
  <c r="R80" i="56"/>
  <c r="R66" i="56"/>
  <c r="R68" i="56" s="1"/>
  <c r="V103" i="56"/>
  <c r="M82" i="56"/>
  <c r="M56" i="56"/>
  <c r="M69" i="56" s="1"/>
  <c r="X136" i="56"/>
  <c r="W73" i="56" s="1"/>
  <c r="K71" i="56"/>
  <c r="K78" i="56" s="1"/>
  <c r="Q75" i="56"/>
  <c r="J72" i="56"/>
  <c r="S76" i="56"/>
  <c r="T67" i="56"/>
  <c r="A15" i="12"/>
  <c r="U49" i="56" l="1"/>
  <c r="U50" i="56" s="1"/>
  <c r="S66" i="56"/>
  <c r="S68" i="56" s="1"/>
  <c r="S75" i="56" s="1"/>
  <c r="S80" i="56"/>
  <c r="Q85" i="56"/>
  <c r="R85" i="56"/>
  <c r="U60" i="56"/>
  <c r="W132" i="56"/>
  <c r="AA131" i="56"/>
  <c r="Z48" i="56" s="1"/>
  <c r="T59" i="56"/>
  <c r="T80" i="56" s="1"/>
  <c r="M77" i="56"/>
  <c r="M70" i="56"/>
  <c r="T76" i="56"/>
  <c r="U67" i="56"/>
  <c r="R75" i="56"/>
  <c r="Z135" i="56"/>
  <c r="K72" i="56"/>
  <c r="N82" i="56"/>
  <c r="N56" i="56"/>
  <c r="N69" i="56" s="1"/>
  <c r="W103" i="56"/>
  <c r="X74" i="56"/>
  <c r="Y58" i="56"/>
  <c r="X52" i="56"/>
  <c r="X47" i="56"/>
  <c r="O53" i="56"/>
  <c r="L71" i="56"/>
  <c r="L78" i="56" s="1"/>
  <c r="A8" i="17"/>
  <c r="E9" i="14"/>
  <c r="V49" i="56" l="1"/>
  <c r="V50" i="56" s="1"/>
  <c r="T66" i="56"/>
  <c r="T68" i="56" s="1"/>
  <c r="T75" i="56" s="1"/>
  <c r="AB131" i="56"/>
  <c r="AA48" i="56" s="1"/>
  <c r="V60" i="56"/>
  <c r="X132" i="56"/>
  <c r="L72" i="56"/>
  <c r="Y74" i="56"/>
  <c r="Y52" i="56"/>
  <c r="Y47" i="56"/>
  <c r="Z58" i="56"/>
  <c r="U59" i="56"/>
  <c r="M71" i="56"/>
  <c r="M78" i="56" s="1"/>
  <c r="AA135" i="56"/>
  <c r="AA136" i="56" s="1"/>
  <c r="Z73" i="56" s="1"/>
  <c r="O55" i="56"/>
  <c r="U76" i="56"/>
  <c r="V67" i="56"/>
  <c r="X103" i="56"/>
  <c r="N77" i="56"/>
  <c r="N70" i="56"/>
  <c r="Z136" i="56"/>
  <c r="Y73" i="56" s="1"/>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W49" i="56" l="1"/>
  <c r="W50" i="56" s="1"/>
  <c r="T85" i="56"/>
  <c r="S85" i="56"/>
  <c r="Y132" i="56"/>
  <c r="AC131" i="56"/>
  <c r="AB48" i="56" s="1"/>
  <c r="M72" i="56"/>
  <c r="W67" i="56"/>
  <c r="V76" i="56"/>
  <c r="O82" i="56"/>
  <c r="O56" i="56"/>
  <c r="O69" i="56" s="1"/>
  <c r="Y103" i="56"/>
  <c r="AA58" i="56"/>
  <c r="Z74" i="56"/>
  <c r="Z52" i="56"/>
  <c r="Z47" i="56"/>
  <c r="N71" i="56"/>
  <c r="N78" i="56" s="1"/>
  <c r="W61" i="56"/>
  <c r="W60" i="56" s="1"/>
  <c r="AB135" i="56"/>
  <c r="P53" i="56"/>
  <c r="V59" i="56"/>
  <c r="U66" i="56"/>
  <c r="U68" i="56" s="1"/>
  <c r="U8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49" i="56" l="1"/>
  <c r="X50" i="56" s="1"/>
  <c r="AD131" i="56"/>
  <c r="AC48" i="56" s="1"/>
  <c r="X60" i="56"/>
  <c r="Z132" i="56"/>
  <c r="W59" i="56"/>
  <c r="N72" i="56"/>
  <c r="U75" i="56"/>
  <c r="P55" i="56"/>
  <c r="Q53" i="56" s="1"/>
  <c r="Z103" i="56"/>
  <c r="AC135" i="56"/>
  <c r="AC136" i="56" s="1"/>
  <c r="AB73" i="56" s="1"/>
  <c r="AB58" i="56"/>
  <c r="AA52" i="56"/>
  <c r="AA47" i="56"/>
  <c r="AA74" i="56"/>
  <c r="W76" i="56"/>
  <c r="X67" i="56"/>
  <c r="V80" i="56"/>
  <c r="V66" i="56"/>
  <c r="V68" i="56" s="1"/>
  <c r="AB136" i="56"/>
  <c r="AA73" i="56" s="1"/>
  <c r="O77" i="56"/>
  <c r="O70" i="56"/>
  <c r="Y49" i="56" l="1"/>
  <c r="Y50" i="56" s="1"/>
  <c r="W80" i="56"/>
  <c r="U85" i="56"/>
  <c r="V85" i="56"/>
  <c r="Y60" i="56"/>
  <c r="AA132" i="56"/>
  <c r="AE131" i="56"/>
  <c r="AD48" i="56" s="1"/>
  <c r="W66" i="56"/>
  <c r="W68" i="56" s="1"/>
  <c r="W75" i="56" s="1"/>
  <c r="X59" i="56"/>
  <c r="O71" i="56"/>
  <c r="O78" i="56" s="1"/>
  <c r="V75" i="56"/>
  <c r="AB52" i="56"/>
  <c r="AB47" i="56"/>
  <c r="AB74" i="56"/>
  <c r="AC58" i="56"/>
  <c r="AD135" i="56"/>
  <c r="Q55" i="56"/>
  <c r="R53" i="56" s="1"/>
  <c r="P82" i="56"/>
  <c r="P56" i="56"/>
  <c r="P69" i="56" s="1"/>
  <c r="Y67" i="56"/>
  <c r="X76" i="56"/>
  <c r="AA103" i="56"/>
  <c r="Z49" i="56" l="1"/>
  <c r="Z50" i="56" s="1"/>
  <c r="X66" i="56"/>
  <c r="X68" i="56" s="1"/>
  <c r="X75" i="56" s="1"/>
  <c r="X80" i="56"/>
  <c r="AF131" i="56"/>
  <c r="AE48" i="56" s="1"/>
  <c r="Z61" i="56"/>
  <c r="Z60" i="56" s="1"/>
  <c r="AB132" i="56"/>
  <c r="AB103" i="56"/>
  <c r="AC74" i="56"/>
  <c r="AD58" i="56"/>
  <c r="AC52" i="56"/>
  <c r="AC47" i="56"/>
  <c r="Y59" i="56"/>
  <c r="Y76" i="56"/>
  <c r="Z67" i="56"/>
  <c r="R55" i="56"/>
  <c r="AE135" i="56"/>
  <c r="AE136" i="56" s="1"/>
  <c r="AD73" i="56" s="1"/>
  <c r="P77" i="56"/>
  <c r="P70" i="56"/>
  <c r="Q56" i="56"/>
  <c r="Q69" i="56" s="1"/>
  <c r="Q82" i="56"/>
  <c r="AD136" i="56"/>
  <c r="AC73" i="56" s="1"/>
  <c r="O72" i="56"/>
  <c r="AA49" i="56" l="1"/>
  <c r="AA50" i="56" s="1"/>
  <c r="W85" i="56"/>
  <c r="X85" i="56"/>
  <c r="AA60" i="56"/>
  <c r="AC132" i="56"/>
  <c r="AG131" i="56"/>
  <c r="AF48" i="56" s="1"/>
  <c r="P71" i="56"/>
  <c r="P78" i="56" s="1"/>
  <c r="R82" i="56"/>
  <c r="R56" i="56"/>
  <c r="R69" i="56" s="1"/>
  <c r="Z59" i="56"/>
  <c r="AE58" i="56"/>
  <c r="AD74" i="56"/>
  <c r="AD52" i="56"/>
  <c r="AD47" i="56"/>
  <c r="AF135" i="56"/>
  <c r="AF136" i="56" s="1"/>
  <c r="AE73" i="56" s="1"/>
  <c r="AA67" i="56"/>
  <c r="Z76" i="56"/>
  <c r="Q77" i="56"/>
  <c r="Q70" i="56"/>
  <c r="S53" i="56"/>
  <c r="Y80" i="56"/>
  <c r="Y66" i="56"/>
  <c r="Y68" i="56" s="1"/>
  <c r="AC103" i="56"/>
  <c r="AB49" i="56" l="1"/>
  <c r="AB50" i="56" s="1"/>
  <c r="Y85" i="56"/>
  <c r="AB60" i="56"/>
  <c r="AD132" i="56"/>
  <c r="AA59" i="56"/>
  <c r="P72" i="56"/>
  <c r="Y75" i="56"/>
  <c r="AA76" i="56"/>
  <c r="AB67" i="56"/>
  <c r="Z80" i="56"/>
  <c r="Z66" i="56"/>
  <c r="Z68" i="56" s="1"/>
  <c r="Q71" i="56"/>
  <c r="Q78" i="56" s="1"/>
  <c r="AD103" i="56"/>
  <c r="S55" i="56"/>
  <c r="T53" i="56" s="1"/>
  <c r="AG135" i="56"/>
  <c r="AG136" i="56" s="1"/>
  <c r="R77" i="56"/>
  <c r="R70" i="56"/>
  <c r="AE74" i="56"/>
  <c r="AF58" i="56"/>
  <c r="AG58" i="56" s="1"/>
  <c r="AE52" i="56"/>
  <c r="AE47" i="56"/>
  <c r="AG85" i="56" l="1"/>
  <c r="AF73" i="56"/>
  <c r="AC49" i="56"/>
  <c r="AC50" i="56" s="1"/>
  <c r="AG47" i="56"/>
  <c r="AG74" i="56"/>
  <c r="AG52" i="56"/>
  <c r="AA80" i="56"/>
  <c r="Z85" i="56"/>
  <c r="AC61" i="56"/>
  <c r="AC60" i="56" s="1"/>
  <c r="AE132" i="56"/>
  <c r="AA66" i="56"/>
  <c r="AA68" i="56" s="1"/>
  <c r="AA75" i="56" s="1"/>
  <c r="AB59" i="56"/>
  <c r="Q72" i="56"/>
  <c r="R71" i="56"/>
  <c r="R78" i="56" s="1"/>
  <c r="AE103" i="56"/>
  <c r="T55" i="56"/>
  <c r="S56" i="56"/>
  <c r="S69" i="56" s="1"/>
  <c r="S82" i="56"/>
  <c r="AF74" i="56"/>
  <c r="AF52" i="56"/>
  <c r="AF47" i="56"/>
  <c r="Z75" i="56"/>
  <c r="AB76" i="56"/>
  <c r="AC67" i="56"/>
  <c r="AD49" i="56" l="1"/>
  <c r="AD50" i="56" s="1"/>
  <c r="AB80" i="56"/>
  <c r="AA85" i="56"/>
  <c r="AD60" i="56"/>
  <c r="AF132" i="56"/>
  <c r="R72" i="56"/>
  <c r="AB66" i="56"/>
  <c r="AB68" i="56" s="1"/>
  <c r="AB75" i="56" s="1"/>
  <c r="T82" i="56"/>
  <c r="T56" i="56"/>
  <c r="T69" i="56" s="1"/>
  <c r="AC76" i="56"/>
  <c r="AD67" i="56"/>
  <c r="AC59" i="56"/>
  <c r="S77" i="56"/>
  <c r="S70" i="56"/>
  <c r="U53" i="56"/>
  <c r="AF103" i="56"/>
  <c r="AE49" i="56" l="1"/>
  <c r="AE50" i="56" s="1"/>
  <c r="AG132" i="56"/>
  <c r="AF49" i="56" s="1"/>
  <c r="AF50" i="56" s="1"/>
  <c r="AG103" i="56"/>
  <c r="AH103" i="56" s="1"/>
  <c r="AI103" i="56" s="1"/>
  <c r="AJ103" i="56" s="1"/>
  <c r="S71" i="56"/>
  <c r="S78" i="56" s="1"/>
  <c r="AC80" i="56"/>
  <c r="AC66" i="56"/>
  <c r="AC68" i="56" s="1"/>
  <c r="T77" i="56"/>
  <c r="T70" i="56"/>
  <c r="U55" i="56"/>
  <c r="AE67" i="56"/>
  <c r="AD76" i="56"/>
  <c r="AE60" i="56"/>
  <c r="AD59" i="56"/>
  <c r="AG60" i="56" l="1"/>
  <c r="AG50" i="56"/>
  <c r="AB85" i="56"/>
  <c r="AF61" i="56"/>
  <c r="AF60" i="56" s="1"/>
  <c r="T71" i="56"/>
  <c r="T78" i="56" s="1"/>
  <c r="AE76" i="56"/>
  <c r="AF67" i="56"/>
  <c r="AG67" i="56" s="1"/>
  <c r="AG76" i="56" s="1"/>
  <c r="U82" i="56"/>
  <c r="U56" i="56"/>
  <c r="U69" i="56" s="1"/>
  <c r="S72" i="56"/>
  <c r="AG59" i="56"/>
  <c r="AD66" i="56"/>
  <c r="AD68" i="56" s="1"/>
  <c r="AD80" i="56"/>
  <c r="AE59" i="56"/>
  <c r="V53" i="56"/>
  <c r="AC75" i="56"/>
  <c r="AG66" i="56" l="1"/>
  <c r="AG68" i="56" s="1"/>
  <c r="AF59" i="56"/>
  <c r="AF66" i="56" s="1"/>
  <c r="AF68" i="56" s="1"/>
  <c r="AC85" i="56"/>
  <c r="T72" i="56"/>
  <c r="AF76" i="56"/>
  <c r="V55" i="56"/>
  <c r="W53" i="56" s="1"/>
  <c r="AE80" i="56"/>
  <c r="AE66" i="56"/>
  <c r="AE68" i="56" s="1"/>
  <c r="AD75" i="56"/>
  <c r="U77" i="56"/>
  <c r="U70" i="56"/>
  <c r="AG75" i="56" l="1"/>
  <c r="AG80" i="56"/>
  <c r="AF80" i="56"/>
  <c r="AD85" i="56"/>
  <c r="U71" i="56"/>
  <c r="U78" i="56" s="1"/>
  <c r="AE75" i="56"/>
  <c r="AF75" i="56"/>
  <c r="W55" i="56"/>
  <c r="X53" i="56" s="1"/>
  <c r="V82" i="56"/>
  <c r="V56" i="56"/>
  <c r="V69" i="56" s="1"/>
  <c r="AE85" i="56" l="1"/>
  <c r="X55" i="56"/>
  <c r="W56" i="56"/>
  <c r="W69" i="56" s="1"/>
  <c r="W82" i="56"/>
  <c r="V77" i="56"/>
  <c r="V70" i="56"/>
  <c r="U72" i="56"/>
  <c r="AF85" i="56" l="1"/>
  <c r="W77" i="56"/>
  <c r="W70" i="56"/>
  <c r="X82" i="56"/>
  <c r="X56" i="56"/>
  <c r="X69" i="56" s="1"/>
  <c r="V71" i="56"/>
  <c r="V78" i="56" s="1"/>
  <c r="Y53" i="56"/>
  <c r="V72" i="56" l="1"/>
  <c r="W71" i="56"/>
  <c r="W78" i="56" s="1"/>
  <c r="Y55" i="56"/>
  <c r="Z53" i="56" s="1"/>
  <c r="X77" i="56"/>
  <c r="X70" i="56"/>
  <c r="Z55" i="56" l="1"/>
  <c r="AA53" i="56" s="1"/>
  <c r="Y82" i="56"/>
  <c r="Y56" i="56"/>
  <c r="Y69" i="56" s="1"/>
  <c r="W72" i="56"/>
  <c r="X71" i="56"/>
  <c r="X78" i="56" s="1"/>
  <c r="X72" i="56" l="1"/>
  <c r="Y77" i="56"/>
  <c r="Y70" i="56"/>
  <c r="AA55" i="56"/>
  <c r="AB53" i="56" s="1"/>
  <c r="Z82" i="56"/>
  <c r="Z56" i="56"/>
  <c r="Z69" i="56" s="1"/>
  <c r="AB55" i="56" l="1"/>
  <c r="AC53" i="56" s="1"/>
  <c r="AA56" i="56"/>
  <c r="AA69" i="56" s="1"/>
  <c r="AA82" i="56"/>
  <c r="Z77" i="56"/>
  <c r="Z70" i="56"/>
  <c r="Y71" i="56"/>
  <c r="Y78" i="56" l="1"/>
  <c r="Y72" i="56"/>
  <c r="AA77" i="56"/>
  <c r="AA70" i="56"/>
  <c r="AC55" i="56"/>
  <c r="Z71" i="56"/>
  <c r="AB82" i="56"/>
  <c r="AB56" i="56"/>
  <c r="AB69" i="56" s="1"/>
  <c r="Z78" i="56" l="1"/>
  <c r="AC82" i="56"/>
  <c r="AC56" i="56"/>
  <c r="AC69" i="56" s="1"/>
  <c r="AD53" i="56"/>
  <c r="AB77" i="56"/>
  <c r="AB70" i="56"/>
  <c r="AA71" i="56"/>
  <c r="Z72" i="56"/>
  <c r="AA78" i="56" l="1"/>
  <c r="AD55" i="56"/>
  <c r="AC77" i="56"/>
  <c r="AC70" i="56"/>
  <c r="AA72" i="56"/>
  <c r="AB71" i="56"/>
  <c r="AB78" i="56" l="1"/>
  <c r="AB72" i="56"/>
  <c r="AD82" i="56"/>
  <c r="AD56" i="56"/>
  <c r="AD69" i="56" s="1"/>
  <c r="AC71" i="56"/>
  <c r="AE53" i="56"/>
  <c r="AC78" i="56" l="1"/>
  <c r="AE55" i="56"/>
  <c r="AF53" i="56" s="1"/>
  <c r="AC72" i="56"/>
  <c r="AD77" i="56"/>
  <c r="AD70" i="56"/>
  <c r="AF55" i="56" l="1"/>
  <c r="AG53" i="56" s="1"/>
  <c r="AG55" i="56" s="1"/>
  <c r="AD71" i="56"/>
  <c r="AD78" i="56" s="1"/>
  <c r="AE82" i="56"/>
  <c r="AE56" i="56"/>
  <c r="AE69" i="56" s="1"/>
  <c r="AG56" i="56" l="1"/>
  <c r="AG69" i="56" s="1"/>
  <c r="AG82" i="56"/>
  <c r="AF82" i="56"/>
  <c r="AF56" i="56"/>
  <c r="AF69" i="56" s="1"/>
  <c r="AE77" i="56"/>
  <c r="AE70" i="56"/>
  <c r="AD72" i="56"/>
  <c r="AG77" i="56" l="1"/>
  <c r="AG70" i="56"/>
  <c r="AG71" i="56" s="1"/>
  <c r="AG72" i="56" s="1"/>
  <c r="AF77" i="56"/>
  <c r="AF70" i="56"/>
  <c r="AE71" i="56"/>
  <c r="AE78" i="56" s="1"/>
  <c r="AE72" i="56" l="1"/>
  <c r="AF71" i="56"/>
  <c r="AF78" i="56" l="1"/>
  <c r="AG78" i="56" s="1"/>
  <c r="AF72" i="56"/>
  <c r="C83" i="56" l="1"/>
  <c r="C86" i="56" s="1"/>
  <c r="B83" i="56"/>
  <c r="D83" i="56" l="1"/>
  <c r="B84" i="56"/>
  <c r="B89" i="56" s="1"/>
  <c r="C84" i="56"/>
  <c r="B86" i="56"/>
  <c r="B88" i="56"/>
  <c r="C88" i="56"/>
  <c r="D86" i="56" l="1"/>
  <c r="D87" i="56" s="1"/>
  <c r="D88" i="56"/>
  <c r="G83" i="56"/>
  <c r="G86" i="56" s="1"/>
  <c r="D84" i="56"/>
  <c r="D89" i="56" s="1"/>
  <c r="C89" i="56"/>
  <c r="C87" i="56"/>
  <c r="B87" i="56"/>
  <c r="B90" i="56" s="1"/>
  <c r="E83" i="56" l="1"/>
  <c r="E86" i="56" s="1"/>
  <c r="C90" i="56"/>
  <c r="F83" i="56"/>
  <c r="D90" i="56"/>
  <c r="E88" i="56" l="1"/>
  <c r="E84" i="56"/>
  <c r="E89" i="56" s="1"/>
  <c r="F86" i="56"/>
  <c r="F87" i="56" s="1"/>
  <c r="F88" i="56"/>
  <c r="G84" i="56"/>
  <c r="G88" i="56"/>
  <c r="H83" i="56"/>
  <c r="H84" i="56" s="1"/>
  <c r="E87" i="56"/>
  <c r="E90" i="56" s="1"/>
  <c r="F84" i="56"/>
  <c r="F89" i="56" s="1"/>
  <c r="G87" i="56" l="1"/>
  <c r="G90" i="56" s="1"/>
  <c r="F90" i="56"/>
  <c r="H89" i="56"/>
  <c r="H88" i="56"/>
  <c r="H86" i="56"/>
  <c r="G89" i="56"/>
  <c r="I83" i="56"/>
  <c r="I88" i="56" s="1"/>
  <c r="K83" i="56"/>
  <c r="K86" i="56" s="1"/>
  <c r="H87" i="56" l="1"/>
  <c r="H90" i="56" s="1"/>
  <c r="J83" i="56"/>
  <c r="K84" i="56" s="1"/>
  <c r="I86" i="56"/>
  <c r="I84" i="56"/>
  <c r="I89" i="56" s="1"/>
  <c r="K88" i="56" l="1"/>
  <c r="J88" i="56"/>
  <c r="J86" i="56"/>
  <c r="K87" i="56" s="1"/>
  <c r="J84" i="56"/>
  <c r="J89" i="56" s="1"/>
  <c r="L83" i="56"/>
  <c r="M83" i="56"/>
  <c r="I87" i="56"/>
  <c r="I90" i="56" s="1"/>
  <c r="K89" i="56" l="1"/>
  <c r="J87" i="56"/>
  <c r="J90" i="56" s="1"/>
  <c r="M86" i="56"/>
  <c r="M84" i="56"/>
  <c r="L86" i="56"/>
  <c r="M88" i="56"/>
  <c r="L84" i="56"/>
  <c r="L89" i="56" s="1"/>
  <c r="L88" i="56"/>
  <c r="G28" i="56" l="1"/>
  <c r="M87" i="56"/>
  <c r="M89" i="56"/>
  <c r="L87" i="56"/>
  <c r="L90" i="56" s="1"/>
  <c r="K90" i="56"/>
  <c r="N83" i="56"/>
  <c r="G29" i="56" l="1"/>
  <c r="M90" i="56"/>
  <c r="O83" i="56"/>
  <c r="N86" i="56"/>
  <c r="N87" i="56" s="1"/>
  <c r="N84" i="56"/>
  <c r="N89" i="56" s="1"/>
  <c r="N88" i="56"/>
  <c r="N90" i="56" l="1"/>
  <c r="G30" i="56"/>
  <c r="P83" i="56"/>
  <c r="O86" i="56"/>
  <c r="O87" i="56" s="1"/>
  <c r="O90" i="56" s="1"/>
  <c r="O84" i="56"/>
  <c r="O89" i="56" s="1"/>
  <c r="O88" i="56"/>
  <c r="Q83" i="56" l="1"/>
  <c r="P86" i="56"/>
  <c r="P87" i="56" s="1"/>
  <c r="P90" i="56" s="1"/>
  <c r="P88" i="56"/>
  <c r="P84" i="56"/>
  <c r="P89" i="56" s="1"/>
  <c r="R83" i="56" l="1"/>
  <c r="Q86" i="56"/>
  <c r="Q87" i="56" s="1"/>
  <c r="Q90" i="56" s="1"/>
  <c r="Q88" i="56"/>
  <c r="Q84" i="56"/>
  <c r="Q89" i="56" s="1"/>
  <c r="S83" i="56" l="1"/>
  <c r="R86" i="56"/>
  <c r="R87" i="56" s="1"/>
  <c r="R90" i="56" s="1"/>
  <c r="R84" i="56"/>
  <c r="R89" i="56" s="1"/>
  <c r="R88" i="56"/>
  <c r="T83" i="56" l="1"/>
  <c r="S86" i="56"/>
  <c r="S87" i="56" s="1"/>
  <c r="S90" i="56" s="1"/>
  <c r="S88" i="56"/>
  <c r="S84" i="56"/>
  <c r="S89" i="56" s="1"/>
  <c r="U83" i="56" l="1"/>
  <c r="T86" i="56"/>
  <c r="T87" i="56" s="1"/>
  <c r="T90" i="56" s="1"/>
  <c r="T84" i="56"/>
  <c r="T89" i="56" s="1"/>
  <c r="T88" i="56"/>
  <c r="V83" i="56" l="1"/>
  <c r="U86" i="56"/>
  <c r="U87" i="56" s="1"/>
  <c r="U90" i="56" s="1"/>
  <c r="U88" i="56"/>
  <c r="U84" i="56"/>
  <c r="U89" i="56" s="1"/>
  <c r="W83" i="56" l="1"/>
  <c r="V86" i="56"/>
  <c r="V87" i="56" s="1"/>
  <c r="V90" i="56" s="1"/>
  <c r="V84" i="56"/>
  <c r="V89" i="56" s="1"/>
  <c r="V88" i="56"/>
  <c r="X83" i="56" l="1"/>
  <c r="W86" i="56"/>
  <c r="W87" i="56" s="1"/>
  <c r="W90" i="56" s="1"/>
  <c r="W84" i="56"/>
  <c r="W89" i="56" s="1"/>
  <c r="W88" i="56"/>
  <c r="Y83" i="56" l="1"/>
  <c r="X86" i="56"/>
  <c r="X87" i="56" s="1"/>
  <c r="X90" i="56" s="1"/>
  <c r="X84" i="56"/>
  <c r="X89" i="56" s="1"/>
  <c r="X88" i="56"/>
  <c r="Z83" i="56" l="1"/>
  <c r="Y86" i="56"/>
  <c r="Y87" i="56" s="1"/>
  <c r="Y90" i="56" s="1"/>
  <c r="Y84" i="56"/>
  <c r="Y89" i="56" s="1"/>
  <c r="Y88" i="56"/>
  <c r="AA83" i="56" l="1"/>
  <c r="Z86" i="56"/>
  <c r="Z87" i="56" s="1"/>
  <c r="Z90" i="56" s="1"/>
  <c r="Z88" i="56"/>
  <c r="Z84" i="56"/>
  <c r="Z89" i="56" s="1"/>
  <c r="AB83" i="56" l="1"/>
  <c r="AA86" i="56"/>
  <c r="AA87" i="56" s="1"/>
  <c r="AA90" i="56" s="1"/>
  <c r="AA88" i="56"/>
  <c r="AA84" i="56"/>
  <c r="AA89" i="56" s="1"/>
  <c r="AC83" i="56" l="1"/>
  <c r="AB86" i="56"/>
  <c r="AB87" i="56" s="1"/>
  <c r="AB90" i="56" s="1"/>
  <c r="AB84" i="56"/>
  <c r="AB89" i="56" s="1"/>
  <c r="AB88" i="56"/>
  <c r="AD83" i="56" l="1"/>
  <c r="AC86" i="56"/>
  <c r="AC87" i="56" s="1"/>
  <c r="AC90" i="56" s="1"/>
  <c r="AC84" i="56"/>
  <c r="AC89" i="56" s="1"/>
  <c r="AC88" i="56"/>
  <c r="AE83" i="56" l="1"/>
  <c r="AD86" i="56"/>
  <c r="AD87" i="56" s="1"/>
  <c r="AD90" i="56" s="1"/>
  <c r="AD88" i="56"/>
  <c r="AD84" i="56"/>
  <c r="AD89" i="56" s="1"/>
  <c r="AF83" i="56" l="1"/>
  <c r="AG83" i="56"/>
  <c r="AE86" i="56"/>
  <c r="AE87" i="56" s="1"/>
  <c r="AE90" i="56" s="1"/>
  <c r="AE84" i="56"/>
  <c r="AE89" i="56" s="1"/>
  <c r="AE88" i="56"/>
  <c r="AG86" i="56" l="1"/>
  <c r="AG84" i="56"/>
  <c r="AG88" i="56"/>
  <c r="AF86" i="56"/>
  <c r="AF87" i="56" s="1"/>
  <c r="AF90" i="56" s="1"/>
  <c r="AF88" i="56"/>
  <c r="AF84" i="56"/>
  <c r="AF89" i="56" s="1"/>
  <c r="AG89" i="56" l="1"/>
  <c r="AG87" i="56"/>
  <c r="AG90" i="56" s="1"/>
</calcChain>
</file>

<file path=xl/sharedStrings.xml><?xml version="1.0" encoding="utf-8"?>
<sst xmlns="http://schemas.openxmlformats.org/spreadsheetml/2006/main" count="965" uniqueCount="563">
  <si>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</si>
  <si>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</si>
  <si>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</si>
  <si>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</si>
  <si>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</si>
  <si>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</si>
  <si>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</si>
  <si>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</si>
  <si>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</si>
  <si>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</si>
  <si>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</si>
  <si>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</si>
  <si>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</si>
  <si>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</si>
  <si>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</si>
  <si>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</si>
  <si>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</si>
  <si>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</si>
  <si>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</si>
  <si>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</si>
  <si>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</si>
  <si>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</si>
  <si>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</si>
  <si>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</si>
  <si>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</si>
  <si>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</si>
  <si>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</si>
  <si>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</si>
  <si>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</si>
  <si>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</si>
  <si>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</si>
  <si>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</si>
  <si>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</si>
  <si>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</si>
  <si>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</si>
  <si>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</si>
  <si>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</si>
  <si>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</si>
  <si>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</si>
  <si>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</si>
  <si>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</si>
  <si>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</si>
  <si>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</si>
  <si>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</si>
  <si>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</si>
  <si>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</si>
  <si>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</si>
  <si>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</si>
  <si>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</si>
  <si>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</si>
  <si>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</si>
  <si>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</si>
  <si>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</si>
  <si>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</si>
  <si>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</si>
  <si>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</si>
  <si>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</si>
  <si>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</si>
  <si>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</si>
  <si>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</si>
  <si>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</si>
  <si>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</si>
  <si>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</si>
  <si>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</si>
  <si>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</si>
  <si>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</si>
  <si>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</si>
  <si>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</si>
  <si>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</si>
  <si>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</si>
  <si>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</si>
  <si>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</si>
  <si>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</si>
  <si>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</si>
  <si>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</si>
  <si>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</si>
  <si>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</si>
  <si>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</si>
  <si>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</si>
  <si>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</si>
  <si>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</si>
  <si>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</si>
  <si>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</si>
  <si>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</si>
  <si>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</si>
  <si>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</si>
  <si>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</si>
  <si>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</si>
  <si>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</si>
  <si>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</si>
  <si>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</si>
  <si>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</si>
  <si>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</si>
  <si>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</si>
  <si>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</si>
  <si>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</si>
  <si>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</si>
  <si>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</si>
  <si>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</si>
  <si>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</si>
  <si>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</si>
  <si>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</si>
  <si>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</si>
  <si>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</si>
  <si>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</si>
  <si>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</si>
  <si>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</si>
  <si>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</si>
  <si>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</si>
  <si>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</si>
  <si>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</si>
  <si>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</si>
  <si>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</si>
  <si>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</si>
  <si>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</si>
  <si>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</si>
  <si>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</si>
  <si>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</si>
  <si>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</si>
  <si>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</si>
  <si>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</si>
  <si>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</si>
  <si>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</si>
  <si>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</si>
  <si>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</si>
  <si>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</si>
  <si>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</si>
  <si>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</si>
  <si>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</si>
  <si>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</si>
  <si>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</si>
  <si>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</si>
  <si>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</si>
  <si>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</si>
  <si>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</si>
  <si>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</si>
  <si>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</si>
  <si>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</si>
  <si>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</si>
  <si>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</si>
  <si>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</si>
  <si>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</si>
  <si>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</si>
  <si>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</si>
  <si>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</si>
  <si>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</si>
  <si>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</si>
  <si>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</si>
  <si>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</si>
  <si>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</si>
  <si>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</si>
  <si>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</si>
  <si>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</si>
  <si>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</si>
  <si>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</si>
  <si>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</si>
  <si>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</si>
  <si>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</si>
  <si>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</si>
  <si>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</si>
  <si>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</si>
  <si>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</si>
  <si>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</si>
  <si>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</si>
  <si>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</si>
  <si>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</si>
  <si>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</si>
  <si>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</si>
  <si>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</si>
  <si>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</si>
  <si>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</si>
  <si>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</si>
  <si>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</si>
  <si>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</si>
  <si>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</si>
  <si>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</si>
  <si>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</si>
  <si>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</si>
  <si>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</si>
  <si>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</si>
  <si>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</si>
  <si>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</si>
  <si>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</si>
  <si>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</si>
  <si>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</si>
  <si>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</si>
  <si>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</si>
  <si>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</si>
  <si>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</si>
  <si>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</si>
  <si>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</si>
  <si>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</si>
  <si>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</si>
  <si>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</si>
  <si>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</si>
  <si>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</si>
  <si>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</si>
  <si>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</si>
  <si>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</si>
  <si>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</si>
  <si>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</si>
  <si>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</si>
  <si>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</si>
  <si>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</si>
  <si>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</si>
  <si>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</si>
  <si>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</si>
  <si>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</si>
  <si>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</si>
  <si>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</si>
  <si>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</si>
  <si>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</si>
  <si>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</si>
  <si>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</si>
  <si>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</si>
  <si>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</si>
  <si>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</si>
  <si>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</si>
  <si>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</si>
  <si>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</si>
  <si>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</si>
  <si>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</si>
  <si>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</si>
  <si>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</si>
  <si>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</si>
  <si>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</si>
  <si>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</si>
  <si>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</si>
  <si>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</si>
  <si>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</si>
  <si>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</si>
  <si>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</si>
  <si>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</si>
  <si>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</si>
  <si>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</si>
  <si>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</si>
  <si>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</si>
  <si>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</si>
  <si>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</si>
  <si>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</si>
  <si>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</si>
  <si>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</si>
  <si>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</si>
  <si>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</si>
  <si>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</si>
  <si>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</si>
  <si>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</si>
  <si>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</si>
  <si>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</si>
  <si>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</si>
  <si>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</si>
  <si>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</si>
  <si>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</si>
  <si>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</si>
  <si>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</si>
  <si>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</si>
  <si>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</si>
  <si>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</si>
  <si>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</si>
  <si>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</si>
  <si>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</si>
  <si>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</si>
  <si>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</si>
  <si>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</si>
  <si>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</si>
  <si>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</si>
  <si>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</si>
  <si>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</si>
  <si>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</si>
  <si>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</si>
  <si>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</si>
  <si>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</si>
  <si>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</si>
  <si>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</si>
  <si>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</si>
  <si>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</si>
  <si>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</si>
  <si>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</si>
  <si>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</si>
  <si>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</si>
  <si>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</si>
  <si>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</si>
  <si>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</si>
  <si>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</si>
  <si>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</si>
  <si>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</si>
  <si>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</si>
  <si>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</si>
  <si>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</si>
  <si>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</si>
  <si>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</si>
  <si>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</si>
  <si>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</si>
  <si>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</si>
  <si>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</si>
  <si>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</si>
  <si>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</si>
  <si>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</si>
  <si>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</si>
  <si>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</si>
  <si>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</si>
  <si>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</si>
  <si>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</si>
  <si>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</si>
  <si>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</si>
  <si>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</si>
  <si>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</si>
  <si>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</si>
  <si>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</si>
  <si>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</si>
  <si>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</si>
  <si>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</si>
  <si>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</si>
  <si>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</si>
  <si>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</si>
  <si>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</si>
  <si>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</si>
  <si>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</si>
  <si>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</si>
  <si>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</si>
  <si>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</si>
  <si>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</si>
  <si>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</si>
  <si>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</si>
  <si>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</si>
  <si>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</si>
  <si>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</si>
  <si>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</si>
  <si>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</si>
  <si>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</si>
  <si>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</si>
  <si>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</si>
  <si>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</si>
  <si>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</si>
  <si>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</si>
  <si>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</si>
  <si>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</si>
  <si>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</si>
  <si>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</si>
  <si>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</si>
  <si>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</si>
  <si>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</si>
  <si>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</si>
  <si>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</si>
  <si>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</si>
  <si>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</si>
  <si>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</si>
  <si>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</si>
  <si>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</si>
  <si>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</si>
  <si>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</si>
  <si>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</si>
  <si>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</si>
  <si>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</si>
  <si>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</si>
  <si>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</si>
  <si>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</si>
  <si>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</si>
  <si>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</si>
  <si>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</si>
  <si>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</si>
  <si>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</si>
  <si>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</si>
  <si>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</si>
  <si>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</si>
  <si>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</si>
  <si>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</si>
  <si>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</si>
  <si>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</si>
  <si>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</si>
  <si>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</si>
  <si>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</si>
  <si>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</si>
  <si>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</si>
  <si>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</si>
  <si>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</si>
  <si>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</si>
  <si>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</si>
  <si>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</si>
  <si>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</si>
  <si>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</si>
  <si>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</si>
  <si>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</si>
  <si>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</si>
  <si>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</si>
  <si>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</si>
  <si>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</si>
  <si>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</si>
  <si>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</si>
  <si>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</si>
  <si>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</si>
  <si>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</si>
  <si>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</si>
  <si>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</si>
  <si>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</si>
  <si>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</si>
  <si>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</si>
  <si>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</si>
  <si>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</si>
  <si>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</si>
  <si>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</si>
  <si>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</si>
  <si>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</si>
  <si>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</si>
  <si>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</si>
  <si>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</si>
  <si>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</si>
  <si>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</si>
  <si>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</si>
  <si>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</si>
  <si>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</si>
  <si>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</si>
  <si>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</si>
  <si>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</si>
  <si>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</si>
  <si>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</si>
  <si>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</si>
  <si>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</si>
  <si>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</si>
  <si>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</si>
  <si>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</si>
  <si>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</si>
  <si>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</si>
  <si>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</si>
  <si>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</si>
  <si>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</si>
  <si>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</si>
  <si>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</si>
  <si>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</si>
  <si>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</si>
  <si>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</si>
  <si>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</si>
  <si>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</si>
  <si>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</si>
  <si>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</si>
  <si>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</si>
  <si>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</si>
  <si>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</si>
  <si>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</si>
  <si>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</si>
  <si>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</si>
  <si>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</si>
  <si>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</si>
  <si>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</si>
  <si>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</si>
  <si>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</si>
  <si>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</si>
  <si>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</si>
  <si>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</si>
  <si>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</si>
  <si>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</si>
  <si>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</si>
  <si>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</si>
  <si>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</si>
  <si>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</si>
  <si>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</si>
  <si>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</si>
  <si>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</si>
  <si>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</si>
  <si>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</si>
  <si>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</si>
  <si>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</si>
  <si>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</si>
  <si>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</si>
  <si>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</si>
  <si>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</si>
  <si>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</si>
  <si>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</si>
  <si>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</si>
  <si>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</si>
  <si>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</si>
  <si>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</si>
  <si>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</si>
  <si>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</si>
  <si>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</si>
  <si>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</si>
  <si>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</si>
  <si>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</si>
  <si>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</si>
  <si>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</si>
  <si>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</si>
  <si>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</si>
  <si>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</si>
  <si>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</si>
  <si>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</si>
  <si>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</si>
  <si>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</si>
  <si>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</si>
  <si>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</si>
  <si>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</si>
  <si>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</si>
  <si>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</si>
  <si>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</si>
  <si>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</si>
  <si>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</si>
  <si>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</si>
  <si>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</si>
  <si>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</si>
  <si>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</si>
  <si>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</si>
  <si>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</si>
  <si>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</si>
  <si>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</si>
  <si>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</si>
  <si>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</si>
  <si>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</si>
  <si>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</si>
  <si>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</si>
  <si>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</si>
  <si>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</si>
  <si>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</si>
  <si>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</si>
  <si>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</si>
  <si>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</si>
  <si>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</si>
  <si>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от 02.09.2019, ООО "ЭнЭкА"</t>
  </si>
  <si>
    <t>годна к эксплуатации</t>
  </si>
  <si>
    <t>Акт  от 28.10.2019, АО "Янтарьэнерго"</t>
  </si>
  <si>
    <t xml:space="preserve"> -</t>
  </si>
  <si>
    <t>от «__» _____ 20 _ г. №___</t>
  </si>
  <si>
    <t>Ф-11</t>
  </si>
  <si>
    <t>КЛ 6 кВ Ф-11 от ПС 110 кВ О-5 Советск до ТП 259</t>
  </si>
  <si>
    <t>КЛ 6 кВ - 4,523 млн рублей/км</t>
  </si>
  <si>
    <t>1,425 км (0)</t>
  </si>
  <si>
    <r>
      <t>L</t>
    </r>
    <r>
      <rPr>
        <vertAlign val="superscript"/>
        <sz val="11"/>
        <color theme="1"/>
        <rFont val="Calibri"/>
        <family val="2"/>
        <charset val="204"/>
        <scheme val="minor"/>
      </rPr>
      <t>15</t>
    </r>
    <r>
      <rPr>
        <sz val="11"/>
        <color theme="1"/>
        <rFont val="Calibri"/>
        <family val="2"/>
        <scheme val="minor"/>
      </rPr>
      <t>з_лэп=1,425 км</t>
    </r>
  </si>
  <si>
    <t>Приведение эксплуатуционного состояния  КЛ 6 кВ к действующим НТД, ПТЭ,ПУЭ, отраслевым регламентам, ГОСТ 32144-13</t>
  </si>
  <si>
    <t>П</t>
  </si>
  <si>
    <t>L_19-1056</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</si>
  <si>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</si>
  <si>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</si>
  <si>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Ф-11 (инв. № 5006787) от ПС 110 кВ О-5 Советск до ТП 6/0,4 кВ № 259 протяженностью 1,425 км в г. Советск, существующую КЛ 6 кВ Ф-11 вывести в разряд недействующих</t>
  </si>
  <si>
    <t>Требуется строительство кабельной линии взамен существующей кабелем большего сечения</t>
  </si>
  <si>
    <t>новое строительство</t>
  </si>
  <si>
    <t>сметная стоимость, млн.руб. с НДС</t>
  </si>
  <si>
    <t>АО "Россети Янтарь"</t>
  </si>
  <si>
    <t>Инвестиции</t>
  </si>
  <si>
    <t>Увеличение дохода от передачи ээ, руб. в ценах 20 года</t>
  </si>
  <si>
    <t>2024 год</t>
  </si>
  <si>
    <t>2025 год</t>
  </si>
  <si>
    <t>2026 год</t>
  </si>
  <si>
    <t>2027 год</t>
  </si>
  <si>
    <t>2028 год</t>
  </si>
  <si>
    <t xml:space="preserve"> по состоянию на 01.01.2023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</si>
  <si>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</si>
  <si>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</si>
  <si>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</si>
  <si>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</si>
  <si>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</si>
  <si>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</si>
  <si>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ООО "Энергопроект"</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</si>
  <si>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</si>
  <si>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(год ввода 1963), замена концевых муфт 10 кВ (факт 34 года).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46,304 до 100.</t>
  </si>
  <si>
    <t>ПИР ООО "БЭСП" договор № 32211949598 от 01.02.2023 (Д/С № 1 от 28.06.2023) в ценах 2023 года без НДС, млн рублей</t>
  </si>
  <si>
    <t>ПИР ООО "БЭСП" договор № 32211949598 от 01.02.2023 (Д/С № 1 от 28.06.2023)</t>
  </si>
  <si>
    <t>без НДС, 
Д/С № 1 от 28.06.2023</t>
  </si>
  <si>
    <t>Сметная стоимость проекта в ценах 2025 года с НДС, млн рублей</t>
  </si>
  <si>
    <t>Факт 2023 года</t>
  </si>
  <si>
    <t>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t>
  </si>
  <si>
    <t>Акт технического обследования от 28.10.2019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количество соединительных муфт превышает норматив. В связи с физическим и моральным износом КЛ 6 кВ Ф-11, превышением отдельных участков кабеля нормативного срока эксплуатации (год ввода 1963),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Программа энергосбережения и повышения энергетической эффективности АО «Россети Янтарь» на период 2023-2027 гг., утв. Советом директоров (протокол от 23.03.2023 № 23).
Техническое задание № 5/СЭРРС/2019.  
Индекс технического состояния КЛ 6 кВ Ф-11 - 46,304. 
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t>
  </si>
  <si>
    <t>среднеотпускной тариф на услуги по передаче, руб/тыс.кВтч</t>
  </si>
  <si>
    <t>тариф, руб/ тыс.кВтч</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</si>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</sst>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
      <sz val="10"/>
      <color rgb="FF000000"/>
      <name val="Arial Cyr"/>
      <charset val="204"/>
    </font>
    <font>
      <sz val="9"/>
      <color theme="0"/>
      <name val="Times New Roman"/>
      <family val="1"/>
      <charset val="204"/>
    </font>
    <font>
      <sz val="12"/>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69" fillId="0" borderId="0" applyNumberFormat="0" applyFill="0" applyBorder="0" applyAlignment="0" applyProtection="0"/>
    <xf numFmtId="9" fontId="1" fillId="0" borderId="0" applyFont="0" applyFill="0" applyBorder="0" applyAlignment="0" applyProtection="0"/>
  </cellStyleXfs>
  <cellXfs count="5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5" fontId="7" fillId="0" borderId="0" xfId="67" applyNumberFormat="1" applyFont="1" applyFill="1" applyAlignment="1">
      <alignment vertical="center"/>
    </xf>
    <xf numFmtId="0" fontId="66" fillId="0" borderId="0" xfId="62" applyFont="1" applyFill="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6"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0" fontId="70" fillId="0" borderId="46" xfId="0" applyFont="1" applyBorder="1" applyAlignment="1">
      <alignment wrapText="1"/>
    </xf>
    <xf numFmtId="0" fontId="70" fillId="0" borderId="46" xfId="0" applyFont="1" applyFill="1" applyBorder="1" applyAlignment="1">
      <alignment wrapText="1"/>
    </xf>
    <xf numFmtId="0" fontId="70" fillId="0" borderId="46" xfId="0" applyFont="1" applyBorder="1"/>
    <xf numFmtId="0" fontId="70" fillId="0" borderId="46" xfId="0" applyFont="1" applyFill="1" applyBorder="1" applyAlignment="1">
      <alignment horizontal="center" vertical="center"/>
    </xf>
    <xf numFmtId="0" fontId="70" fillId="0" borderId="45" xfId="0" applyFont="1" applyFill="1" applyBorder="1" applyAlignment="1">
      <alignment horizontal="center" vertical="center"/>
    </xf>
    <xf numFmtId="0" fontId="70"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7" fontId="71" fillId="28" borderId="46" xfId="72" applyNumberFormat="1" applyFont="1" applyFill="1" applyBorder="1" applyAlignment="1">
      <alignment horizontal="right" vertical="center" wrapText="1"/>
    </xf>
    <xf numFmtId="178" fontId="71" fillId="28" borderId="46" xfId="71" applyNumberFormat="1" applyFont="1" applyFill="1" applyBorder="1" applyAlignment="1">
      <alignment horizontal="right" vertical="center" wrapText="1"/>
    </xf>
    <xf numFmtId="179" fontId="71" fillId="28" borderId="46" xfId="73" applyNumberFormat="1" applyFont="1" applyFill="1" applyBorder="1" applyAlignment="1">
      <alignment horizontal="left" vertical="center" wrapText="1"/>
    </xf>
    <xf numFmtId="180" fontId="70"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30" xfId="2" applyFont="1" applyFill="1" applyBorder="1" applyAlignment="1">
      <alignment horizontal="left" vertical="top" wrapText="1"/>
    </xf>
    <xf numFmtId="0" fontId="3" fillId="0" borderId="47"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67"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0" fillId="0" borderId="48"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3" fontId="36" fillId="0" borderId="49" xfId="67" applyNumberFormat="1" applyFont="1" applyFill="1" applyBorder="1" applyAlignment="1">
      <alignment vertical="center"/>
    </xf>
    <xf numFmtId="0" fontId="6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1" fontId="36" fillId="0" borderId="50" xfId="67" applyNumberFormat="1" applyFont="1" applyFill="1" applyBorder="1" applyAlignment="1">
      <alignment vertical="center"/>
    </xf>
    <xf numFmtId="0" fontId="61" fillId="29" borderId="0" xfId="67" applyFont="1" applyFill="1" applyAlignment="1">
      <alignment vertical="center"/>
    </xf>
    <xf numFmtId="0" fontId="7" fillId="29" borderId="0" xfId="67" applyFont="1" applyFill="1" applyAlignment="1">
      <alignment vertical="center"/>
    </xf>
    <xf numFmtId="0" fontId="11" fillId="0" borderId="1" xfId="1" applyFont="1" applyFill="1" applyBorder="1" applyAlignment="1">
      <alignment horizontal="left" vertical="center" wrapText="1"/>
    </xf>
    <xf numFmtId="176" fontId="43" fillId="0" borderId="2" xfId="45" applyNumberFormat="1" applyFont="1" applyFill="1" applyBorder="1" applyAlignment="1">
      <alignment horizontal="center" vertical="center" wrapText="1"/>
    </xf>
    <xf numFmtId="0" fontId="7" fillId="0" borderId="53" xfId="1" applyFont="1" applyFill="1" applyBorder="1"/>
    <xf numFmtId="169" fontId="7" fillId="0" borderId="46" xfId="1" applyNumberFormat="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Border="1" applyAlignment="1">
      <alignment vertical="top" wrapText="1"/>
    </xf>
    <xf numFmtId="0" fontId="11" fillId="0" borderId="53" xfId="2" applyNumberFormat="1" applyFont="1" applyFill="1" applyBorder="1" applyAlignment="1">
      <alignment horizontal="center" vertical="top" wrapText="1"/>
    </xf>
    <xf numFmtId="14" fontId="11" fillId="0" borderId="53" xfId="2" applyNumberFormat="1" applyFont="1" applyFill="1" applyBorder="1" applyAlignment="1">
      <alignment horizontal="center" vertical="center"/>
    </xf>
    <xf numFmtId="0" fontId="11" fillId="0" borderId="53" xfId="2" applyNumberFormat="1" applyFont="1" applyFill="1" applyBorder="1" applyAlignment="1">
      <alignment horizontal="left" vertical="top" wrapText="1"/>
    </xf>
    <xf numFmtId="0" fontId="50" fillId="0" borderId="53" xfId="2" applyFont="1" applyFill="1" applyBorder="1" applyAlignment="1">
      <alignment horizontal="center"/>
    </xf>
    <xf numFmtId="0" fontId="11" fillId="0" borderId="53" xfId="2" applyNumberFormat="1" applyFont="1" applyFill="1" applyBorder="1" applyAlignment="1">
      <alignment horizontal="left" vertical="top"/>
    </xf>
    <xf numFmtId="0" fontId="11" fillId="0" borderId="53" xfId="2" applyFont="1" applyFill="1" applyBorder="1"/>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6" xfId="2" applyFont="1" applyFill="1" applyBorder="1" applyAlignment="1">
      <alignment horizontal="center" vertical="center"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6"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0" fontId="47" fillId="0" borderId="55" xfId="45" applyFont="1" applyFill="1" applyBorder="1" applyAlignment="1">
      <alignment horizontal="left" vertical="center" wrapText="1"/>
    </xf>
    <xf numFmtId="176" fontId="43" fillId="0" borderId="55" xfId="45" applyNumberFormat="1" applyFont="1" applyFill="1" applyBorder="1" applyAlignment="1">
      <alignment horizontal="center" vertical="center" wrapText="1"/>
    </xf>
    <xf numFmtId="0" fontId="43" fillId="0" borderId="55" xfId="45" applyFont="1" applyFill="1" applyBorder="1" applyAlignment="1">
      <alignment horizontal="left" vertical="center" wrapText="1"/>
    </xf>
    <xf numFmtId="0" fontId="7" fillId="0" borderId="59" xfId="1" applyFont="1" applyFill="1" applyBorder="1" applyAlignment="1">
      <alignment horizontal="left" vertical="center" wrapText="1"/>
    </xf>
    <xf numFmtId="0" fontId="11" fillId="0" borderId="59"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2" fontId="40" fillId="0" borderId="59" xfId="67" applyNumberFormat="1" applyFont="1" applyFill="1" applyBorder="1" applyAlignment="1">
      <alignment horizontal="center" vertical="center"/>
    </xf>
    <xf numFmtId="173" fontId="41" fillId="0" borderId="59" xfId="67" applyNumberFormat="1" applyFont="1" applyFill="1" applyBorder="1" applyAlignment="1">
      <alignment vertical="center"/>
    </xf>
    <xf numFmtId="174" fontId="41" fillId="0" borderId="59" xfId="67" applyNumberFormat="1" applyFont="1" applyFill="1" applyBorder="1" applyAlignment="1">
      <alignment vertical="center"/>
    </xf>
    <xf numFmtId="0" fontId="44" fillId="0" borderId="59" xfId="62" applyBorder="1" applyAlignment="1">
      <alignment horizontal="center" vertical="center" wrapText="1"/>
    </xf>
    <xf numFmtId="0" fontId="44" fillId="24"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4"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4" borderId="59" xfId="68" applyFont="1" applyFill="1" applyBorder="1" applyAlignment="1">
      <alignment horizontal="center" vertical="center"/>
    </xf>
    <xf numFmtId="0" fontId="44" fillId="25"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5" borderId="59" xfId="62" applyNumberFormat="1" applyFont="1" applyFill="1" applyBorder="1" applyAlignment="1">
      <alignment horizontal="center"/>
    </xf>
    <xf numFmtId="3" fontId="59" fillId="25" borderId="59" xfId="62" applyNumberFormat="1" applyFont="1" applyFill="1" applyBorder="1" applyAlignment="1">
      <alignment horizontal="center"/>
    </xf>
    <xf numFmtId="0" fontId="59" fillId="0" borderId="58" xfId="62" applyFont="1" applyBorder="1" applyAlignment="1">
      <alignment wrapText="1"/>
    </xf>
    <xf numFmtId="3" fontId="59" fillId="0" borderId="58" xfId="62" applyNumberFormat="1" applyFont="1" applyFill="1" applyBorder="1"/>
    <xf numFmtId="4" fontId="59" fillId="0" borderId="59" xfId="62" applyNumberFormat="1" applyFont="1" applyFill="1" applyBorder="1" applyAlignment="1">
      <alignment horizontal="center"/>
    </xf>
    <xf numFmtId="4" fontId="59" fillId="24" borderId="59" xfId="62" applyNumberFormat="1" applyFont="1" applyFill="1" applyBorder="1" applyAlignment="1">
      <alignment horizontal="center"/>
    </xf>
    <xf numFmtId="10" fontId="59" fillId="24" borderId="59" xfId="62" applyNumberFormat="1" applyFont="1" applyFill="1" applyBorder="1" applyAlignment="1">
      <alignment horizontal="center"/>
    </xf>
    <xf numFmtId="0" fontId="7" fillId="0" borderId="58" xfId="67" applyFont="1" applyFill="1" applyBorder="1" applyAlignment="1">
      <alignment vertical="center" wrapText="1"/>
    </xf>
    <xf numFmtId="3" fontId="36" fillId="0" borderId="58" xfId="67" applyNumberFormat="1" applyFont="1" applyFill="1" applyBorder="1" applyAlignment="1">
      <alignment horizontal="center" vertical="center"/>
    </xf>
    <xf numFmtId="0" fontId="59" fillId="0" borderId="59" xfId="62" applyFont="1" applyBorder="1"/>
    <xf numFmtId="0" fontId="59" fillId="30" borderId="59" xfId="62" applyFont="1" applyFill="1" applyBorder="1"/>
    <xf numFmtId="10" fontId="59" fillId="30" borderId="59" xfId="62" applyNumberFormat="1" applyFont="1" applyFill="1" applyBorder="1"/>
    <xf numFmtId="10" fontId="36" fillId="30" borderId="59" xfId="67" applyNumberFormat="1" applyFont="1" applyFill="1" applyBorder="1" applyAlignment="1">
      <alignment vertical="center"/>
    </xf>
    <xf numFmtId="0" fontId="59" fillId="0" borderId="58" xfId="62" applyFont="1" applyFill="1" applyBorder="1"/>
    <xf numFmtId="10" fontId="59" fillId="0" borderId="58" xfId="62" applyNumberFormat="1" applyFont="1" applyFill="1" applyBorder="1"/>
    <xf numFmtId="3" fontId="7" fillId="30" borderId="59" xfId="67" applyNumberFormat="1" applyFont="1" applyFill="1" applyBorder="1" applyAlignment="1">
      <alignment horizontal="right" vertical="center"/>
    </xf>
    <xf numFmtId="168" fontId="36" fillId="30" borderId="59" xfId="67" applyNumberFormat="1" applyFont="1" applyFill="1" applyBorder="1" applyAlignment="1">
      <alignment horizontal="right" vertical="center"/>
    </xf>
    <xf numFmtId="0" fontId="42" fillId="0" borderId="59" xfId="2" applyFont="1" applyFill="1" applyBorder="1" applyAlignment="1">
      <alignment horizontal="center" vertical="center" textRotation="90" wrapText="1"/>
    </xf>
    <xf numFmtId="10" fontId="59" fillId="30" borderId="58" xfId="62" applyNumberFormat="1" applyFont="1" applyFill="1" applyBorder="1"/>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59" xfId="2" applyFont="1" applyFill="1" applyBorder="1" applyAlignment="1">
      <alignment horizontal="center" vertical="center" wrapText="1"/>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9"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11" fillId="0" borderId="59" xfId="1" applyFont="1" applyBorder="1" applyAlignment="1">
      <alignment vertical="center"/>
    </xf>
    <xf numFmtId="176" fontId="42" fillId="0" borderId="59" xfId="2" applyNumberFormat="1" applyFont="1" applyFill="1" applyBorder="1" applyAlignment="1">
      <alignment horizontal="center" vertical="center" wrapText="1"/>
    </xf>
    <xf numFmtId="176" fontId="11" fillId="0" borderId="59" xfId="2" applyNumberFormat="1" applyFont="1" applyFill="1" applyBorder="1" applyAlignment="1">
      <alignment horizontal="center" vertical="center" wrapText="1"/>
    </xf>
    <xf numFmtId="176" fontId="39" fillId="0" borderId="59" xfId="2" applyNumberFormat="1" applyFont="1" applyFill="1" applyBorder="1" applyAlignment="1">
      <alignment horizontal="center" vertical="center" wrapText="1"/>
    </xf>
    <xf numFmtId="176" fontId="42" fillId="0" borderId="59" xfId="2" applyNumberFormat="1" applyFont="1" applyBorder="1" applyAlignment="1">
      <alignment horizontal="center" vertical="center"/>
    </xf>
    <xf numFmtId="176" fontId="11" fillId="0" borderId="59" xfId="0" applyNumberFormat="1" applyFont="1" applyFill="1" applyBorder="1" applyAlignment="1">
      <alignment horizontal="center" vertical="center"/>
    </xf>
    <xf numFmtId="176" fontId="42" fillId="0" borderId="59" xfId="0"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11" fillId="0" borderId="59" xfId="2" applyFont="1" applyFill="1" applyBorder="1" applyAlignment="1">
      <alignment horizontal="center" vertical="center" wrapText="1"/>
    </xf>
    <xf numFmtId="14" fontId="11" fillId="0" borderId="59" xfId="2" applyNumberFormat="1" applyFont="1" applyFill="1" applyBorder="1" applyAlignment="1">
      <alignment horizontal="center" vertical="center" wrapText="1"/>
    </xf>
    <xf numFmtId="14" fontId="11" fillId="0" borderId="59" xfId="2" applyNumberFormat="1" applyFont="1" applyFill="1" applyBorder="1" applyAlignment="1">
      <alignment horizontal="center" vertical="center"/>
    </xf>
    <xf numFmtId="0" fontId="11" fillId="0" borderId="59" xfId="2" applyNumberFormat="1" applyFont="1" applyFill="1" applyBorder="1" applyAlignment="1">
      <alignment horizontal="center" vertical="center" wrapText="1"/>
    </xf>
    <xf numFmtId="0" fontId="11" fillId="0" borderId="59" xfId="2" applyFont="1" applyFill="1" applyBorder="1" applyAlignment="1">
      <alignment horizontal="center" vertical="center"/>
    </xf>
    <xf numFmtId="1" fontId="61" fillId="0" borderId="59" xfId="49" applyNumberFormat="1" applyFont="1" applyBorder="1" applyAlignment="1">
      <alignment horizontal="center" vertical="center"/>
    </xf>
    <xf numFmtId="49" fontId="61" fillId="0" borderId="59" xfId="49" applyNumberFormat="1" applyFont="1" applyBorder="1" applyAlignment="1">
      <alignment horizontal="center" vertical="center"/>
    </xf>
    <xf numFmtId="17" fontId="45" fillId="27" borderId="59" xfId="2" applyNumberFormat="1" applyFont="1" applyFill="1" applyBorder="1" applyAlignment="1">
      <alignment horizontal="center" vertical="center" wrapText="1"/>
    </xf>
    <xf numFmtId="1" fontId="37" fillId="0" borderId="59" xfId="49" applyNumberFormat="1" applyFont="1" applyBorder="1" applyAlignment="1">
      <alignment horizontal="center" vertical="center"/>
    </xf>
    <xf numFmtId="2"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wrapText="1"/>
    </xf>
    <xf numFmtId="49" fontId="61" fillId="0" borderId="59" xfId="49" applyNumberFormat="1" applyFont="1" applyBorder="1" applyAlignment="1">
      <alignment horizontal="center" vertical="center" wrapText="1"/>
    </xf>
    <xf numFmtId="168" fontId="37" fillId="0" borderId="59" xfId="49" applyNumberFormat="1" applyFont="1" applyBorder="1" applyAlignment="1">
      <alignment horizontal="center" vertical="center"/>
    </xf>
    <xf numFmtId="168" fontId="37" fillId="0" borderId="59" xfId="49" applyNumberFormat="1" applyFont="1" applyBorder="1" applyAlignment="1">
      <alignment horizontal="center" vertical="center" wrapText="1"/>
    </xf>
    <xf numFmtId="14" fontId="37" fillId="0" borderId="59" xfId="49" applyNumberFormat="1" applyFont="1" applyBorder="1" applyAlignment="1">
      <alignment horizontal="center" vertical="center"/>
    </xf>
    <xf numFmtId="168" fontId="36" fillId="0" borderId="0" xfId="49" applyNumberFormat="1" applyFont="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2" fillId="0" borderId="56" xfId="2" applyFont="1" applyFill="1" applyBorder="1" applyAlignment="1">
      <alignment horizontal="center" vertical="center" wrapText="1"/>
    </xf>
    <xf numFmtId="0" fontId="44" fillId="32" borderId="59" xfId="62" applyFont="1" applyFill="1" applyBorder="1" applyAlignment="1">
      <alignment horizontal="center" vertical="center"/>
    </xf>
    <xf numFmtId="0" fontId="44" fillId="33" borderId="59" xfId="62" applyFill="1" applyBorder="1" applyAlignment="1">
      <alignment horizontal="center" vertical="center" wrapText="1"/>
    </xf>
    <xf numFmtId="4" fontId="44" fillId="33" borderId="59" xfId="62" applyNumberFormat="1" applyFill="1" applyBorder="1" applyAlignment="1">
      <alignment horizontal="center" vertical="center"/>
    </xf>
    <xf numFmtId="0" fontId="74" fillId="32" borderId="59" xfId="62" applyFont="1" applyFill="1" applyBorder="1" applyAlignment="1">
      <alignment horizontal="left" vertical="center" wrapText="1"/>
    </xf>
    <xf numFmtId="0" fontId="74" fillId="32" borderId="59" xfId="62" applyFont="1" applyFill="1" applyBorder="1" applyAlignment="1">
      <alignment horizontal="center" wrapText="1"/>
    </xf>
    <xf numFmtId="3" fontId="7" fillId="33" borderId="59" xfId="67" applyNumberFormat="1" applyFont="1" applyFill="1" applyBorder="1" applyAlignment="1">
      <alignment horizontal="right" vertical="center"/>
    </xf>
    <xf numFmtId="168" fontId="36" fillId="33" borderId="59" xfId="67" applyNumberFormat="1" applyFont="1" applyFill="1" applyBorder="1" applyAlignment="1">
      <alignment horizontal="right" vertical="center"/>
    </xf>
    <xf numFmtId="10" fontId="36" fillId="33" borderId="59" xfId="67" applyNumberFormat="1" applyFont="1" applyFill="1" applyBorder="1" applyAlignment="1">
      <alignment vertical="center"/>
    </xf>
    <xf numFmtId="0" fontId="75" fillId="0" borderId="0" xfId="50" applyFont="1"/>
    <xf numFmtId="176" fontId="11" fillId="0" borderId="0" xfId="2" applyNumberFormat="1" applyFont="1"/>
    <xf numFmtId="10" fontId="76" fillId="0" borderId="59" xfId="74" applyNumberFormat="1" applyFont="1" applyFill="1" applyBorder="1" applyAlignment="1">
      <alignment horizontal="center" wrapText="1"/>
    </xf>
    <xf numFmtId="0" fontId="77" fillId="0" borderId="0" xfId="67" applyFont="1" applyFill="1" applyBorder="1" applyAlignment="1">
      <alignment vertical="center" wrapText="1"/>
    </xf>
    <xf numFmtId="168" fontId="78" fillId="0" borderId="0" xfId="67" applyNumberFormat="1" applyFont="1" applyFill="1" applyBorder="1" applyAlignment="1">
      <alignment horizontal="center" vertical="center"/>
    </xf>
    <xf numFmtId="0" fontId="79" fillId="0" borderId="0" xfId="62" applyFont="1" applyFill="1"/>
    <xf numFmtId="0" fontId="42" fillId="0" borderId="59"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67" fillId="0" borderId="0" xfId="1" applyFont="1" applyFill="1" applyAlignment="1">
      <alignment horizontal="center" vertical="center"/>
    </xf>
    <xf numFmtId="0" fontId="11" fillId="0" borderId="0" xfId="1" applyFont="1" applyFill="1" applyAlignment="1">
      <alignment horizontal="center" vertical="center"/>
    </xf>
    <xf numFmtId="164" fontId="68" fillId="0" borderId="0" xfId="1" applyNumberFormat="1" applyFont="1" applyFill="1" applyAlignment="1">
      <alignment horizontal="center" vertical="center" wrapText="1"/>
    </xf>
    <xf numFmtId="0" fontId="68"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72"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9"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7"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61" fillId="0" borderId="57" xfId="67" applyFont="1" applyFill="1" applyBorder="1" applyAlignment="1">
      <alignment horizontal="center" vertical="center" wrapText="1"/>
    </xf>
    <xf numFmtId="0" fontId="61" fillId="0" borderId="58" xfId="67" applyFont="1" applyFill="1" applyBorder="1" applyAlignment="1">
      <alignment horizontal="center" vertical="center" wrapText="1"/>
    </xf>
    <xf numFmtId="0" fontId="61" fillId="0" borderId="54" xfId="67" applyFont="1" applyFill="1" applyBorder="1" applyAlignment="1">
      <alignment horizontal="center" vertical="center" wrapText="1"/>
    </xf>
    <xf numFmtId="4" fontId="61" fillId="0" borderId="57" xfId="67" applyNumberFormat="1" applyFont="1" applyFill="1" applyBorder="1" applyAlignment="1">
      <alignment horizontal="center" vertical="center"/>
    </xf>
    <xf numFmtId="4" fontId="61" fillId="0" borderId="54"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1" fillId="0" borderId="57" xfId="67" applyNumberFormat="1" applyFont="1" applyFill="1" applyBorder="1" applyAlignment="1">
      <alignment horizontal="center" vertical="center"/>
    </xf>
    <xf numFmtId="3" fontId="61" fillId="0" borderId="54" xfId="67" applyNumberFormat="1" applyFont="1" applyFill="1" applyBorder="1" applyAlignment="1">
      <alignment horizontal="center" vertical="center"/>
    </xf>
    <xf numFmtId="0" fontId="61" fillId="0" borderId="57" xfId="67" applyFont="1" applyFill="1" applyBorder="1" applyAlignment="1">
      <alignment horizontal="center" vertical="center"/>
    </xf>
    <xf numFmtId="0" fontId="61" fillId="0" borderId="58" xfId="67" applyFont="1" applyFill="1" applyBorder="1" applyAlignment="1">
      <alignment horizontal="center" vertical="center"/>
    </xf>
    <xf numFmtId="0" fontId="61" fillId="0" borderId="54"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9" xfId="2" applyFont="1" applyFill="1" applyBorder="1" applyAlignment="1">
      <alignment horizontal="center" vertical="center"/>
    </xf>
    <xf numFmtId="0" fontId="42" fillId="0" borderId="59" xfId="2" applyFont="1" applyFill="1" applyBorder="1" applyAlignment="1">
      <alignment horizontal="center" vertical="center" wrapText="1"/>
    </xf>
    <xf numFmtId="0" fontId="11" fillId="0" borderId="0" xfId="1" applyFont="1" applyAlignment="1">
      <alignment horizontal="center" vertical="center"/>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68"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9" xfId="5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9" fillId="0" borderId="0" xfId="1" applyFont="1" applyAlignment="1">
      <alignment horizontal="center" vertical="center"/>
    </xf>
    <xf numFmtId="0" fontId="68"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9"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Денежный" xfId="72" builtinId="4"/>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xfId="73" builtinId="15"/>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74"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0]" xfId="71" builtinId="6"/>
    <cellStyle name="Финансовый 2" xfId="58" xr:uid="{00000000-0005-0000-0000-000045000000}"/>
    <cellStyle name="Финансовый 2 2" xfId="70" xr:uid="{00000000-0005-0000-0000-000046000000}"/>
    <cellStyle name="Финансовый 2 2 2 2 2" xfId="59" xr:uid="{00000000-0005-0000-0000-000047000000}"/>
    <cellStyle name="Финансовый 3" xfId="60" xr:uid="{00000000-0005-0000-0000-000048000000}"/>
    <cellStyle name="Хороший 2" xfId="61" xr:uid="{00000000-0005-0000-0000-000049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8275202829199972"/>
          <c:h val="0.74554954148154728"/>
        </c:manualLayout>
      </c:layout>
      <c:lineChart>
        <c:grouping val="standard"/>
        <c:varyColors val="0"/>
        <c:ser>
          <c:idx val="0"/>
          <c:order val="0"/>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эфф'!$B$87:$N$87</c:f>
              <c:numCache>
                <c:formatCode>#,##0</c:formatCode>
                <c:ptCount val="13"/>
                <c:pt idx="0">
                  <c:v>-254175.34261097328</c:v>
                </c:pt>
                <c:pt idx="1">
                  <c:v>-6348170.1096017808</c:v>
                </c:pt>
                <c:pt idx="2">
                  <c:v>-11598783.728994528</c:v>
                </c:pt>
                <c:pt idx="3">
                  <c:v>-11446805.127043722</c:v>
                </c:pt>
                <c:pt idx="4">
                  <c:v>-11106665.50143896</c:v>
                </c:pt>
                <c:pt idx="5">
                  <c:v>-11057737.84636138</c:v>
                </c:pt>
                <c:pt idx="6">
                  <c:v>-11114166.062139872</c:v>
                </c:pt>
                <c:pt idx="7">
                  <c:v>-11071613.482509485</c:v>
                </c:pt>
                <c:pt idx="8">
                  <c:v>-11031929.829952834</c:v>
                </c:pt>
                <c:pt idx="9">
                  <c:v>-11077696.94684807</c:v>
                </c:pt>
                <c:pt idx="10">
                  <c:v>-11043183.913620461</c:v>
                </c:pt>
                <c:pt idx="11">
                  <c:v>-11010997.775172994</c:v>
                </c:pt>
                <c:pt idx="12">
                  <c:v>-11048118.016527506</c:v>
                </c:pt>
              </c:numCache>
            </c:numRef>
          </c:val>
          <c:smooth val="0"/>
          <c:extLst>
            <c:ext xmlns:c16="http://schemas.microsoft.com/office/drawing/2014/chart" uri="{C3380CC4-5D6E-409C-BE32-E72D297353CC}">
              <c16:uniqueId val="{00000000-6B79-4084-8B1C-EA111B438726}"/>
            </c:ext>
          </c:extLst>
        </c:ser>
        <c:ser>
          <c:idx val="1"/>
          <c:order val="1"/>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эфф'!$B$86:$N$86</c:f>
              <c:numCache>
                <c:formatCode>#,##0</c:formatCode>
                <c:ptCount val="13"/>
                <c:pt idx="0">
                  <c:v>-254175.34261097328</c:v>
                </c:pt>
                <c:pt idx="1">
                  <c:v>-6093994.7669908078</c:v>
                </c:pt>
                <c:pt idx="2">
                  <c:v>-5250613.6193927471</c:v>
                </c:pt>
                <c:pt idx="3">
                  <c:v>151978.60195080529</c:v>
                </c:pt>
                <c:pt idx="4">
                  <c:v>340139.62560476223</c:v>
                </c:pt>
                <c:pt idx="5">
                  <c:v>48927.655077580297</c:v>
                </c:pt>
                <c:pt idx="6">
                  <c:v>-56428.215778492871</c:v>
                </c:pt>
                <c:pt idx="7">
                  <c:v>42552.579630388689</c:v>
                </c:pt>
                <c:pt idx="8">
                  <c:v>39683.6525566497</c:v>
                </c:pt>
                <c:pt idx="9">
                  <c:v>-45767.116895235253</c:v>
                </c:pt>
                <c:pt idx="10">
                  <c:v>34513.033227608867</c:v>
                </c:pt>
                <c:pt idx="11">
                  <c:v>32186.138447466543</c:v>
                </c:pt>
                <c:pt idx="12">
                  <c:v>-37120.24135451184</c:v>
                </c:pt>
              </c:numCache>
            </c:numRef>
          </c:val>
          <c:smooth val="0"/>
          <c:extLst>
            <c:ext xmlns:c16="http://schemas.microsoft.com/office/drawing/2014/chart" uri="{C3380CC4-5D6E-409C-BE32-E72D297353CC}">
              <c16:uniqueId val="{00000000-CF9A-4E91-B18D-7BDAD39F2833}"/>
            </c:ext>
          </c:extLst>
        </c:ser>
        <c:dLbls>
          <c:showLegendKey val="0"/>
          <c:showVal val="0"/>
          <c:showCatName val="0"/>
          <c:showSerName val="0"/>
          <c:showPercent val="0"/>
          <c:showBubbleSize val="0"/>
        </c:dLbls>
        <c:smooth val="0"/>
        <c:axId val="249615880"/>
        <c:axId val="249616272"/>
      </c:lineChart>
      <c:catAx>
        <c:axId val="2496158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9616272"/>
        <c:crosses val="autoZero"/>
        <c:auto val="1"/>
        <c:lblAlgn val="ctr"/>
        <c:lblOffset val="100"/>
        <c:noMultiLvlLbl val="0"/>
      </c:catAx>
      <c:valAx>
        <c:axId val="24961627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96158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5847225019247897"/>
          <c:w val="0.88482504430444608"/>
          <c:h val="9.866294046591757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11906</xdr:rowOff>
    </xdr:from>
    <xdr:to>
      <xdr:col>8</xdr:col>
      <xdr:colOff>5080</xdr:colOff>
      <xdr:row>45</xdr:row>
      <xdr:rowOff>23336</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zoomScale="80" zoomScaleSheetLayoutView="80" workbookViewId="0">
      <selection activeCell="A12" sqref="A12:C12"/>
    </sheetView>
  </sheetViews>
  <sheetFormatPr defaultColWidth="9.140625" defaultRowHeight="15" x14ac:dyDescent="0.25"/>
  <cols>
    <col min="1" max="1" width="6.140625" style="229" customWidth="1"/>
    <col min="2" max="2" width="53.5703125" style="229" customWidth="1"/>
    <col min="3" max="3" width="91.42578125" style="229" customWidth="1"/>
    <col min="4" max="4" width="14.42578125" style="229" customWidth="1"/>
    <col min="5" max="5" width="36.5703125" style="229" customWidth="1"/>
    <col min="6" max="6" width="20" style="229" customWidth="1"/>
    <col min="7" max="7" width="25.5703125" style="229" customWidth="1"/>
    <col min="8" max="8" width="16.42578125" style="229" customWidth="1"/>
    <col min="9" max="16384" width="9.140625" style="229"/>
  </cols>
  <sheetData>
    <row r="1" spans="1:21" s="15" customFormat="1" ht="18.75" customHeight="1" x14ac:dyDescent="0.2">
      <c r="A1" s="211"/>
      <c r="C1" s="212" t="s">
        <v>65</v>
      </c>
    </row>
    <row r="2" spans="1:21" s="15" customFormat="1" ht="18.75" customHeight="1" x14ac:dyDescent="0.3">
      <c r="A2" s="211"/>
      <c r="C2" s="213" t="s">
        <v>7</v>
      </c>
    </row>
    <row r="3" spans="1:21" s="15" customFormat="1" ht="18.75" x14ac:dyDescent="0.3">
      <c r="A3" s="214"/>
      <c r="C3" s="213" t="s">
        <v>64</v>
      </c>
    </row>
    <row r="4" spans="1:21" s="15" customFormat="1" ht="18.75" x14ac:dyDescent="0.3">
      <c r="A4" s="214"/>
      <c r="G4" s="213"/>
    </row>
    <row r="5" spans="1:21" s="15" customFormat="1" ht="15.75" x14ac:dyDescent="0.25">
      <c r="A5" s="409" t="s">
        <v>561</v>
      </c>
      <c r="B5" s="409"/>
      <c r="C5" s="409"/>
      <c r="D5" s="132"/>
      <c r="E5" s="132"/>
      <c r="F5" s="132"/>
      <c r="G5" s="132"/>
      <c r="H5" s="132"/>
      <c r="I5" s="132"/>
    </row>
    <row r="6" spans="1:21" s="15" customFormat="1" ht="18.75" x14ac:dyDescent="0.3">
      <c r="A6" s="214"/>
      <c r="G6" s="213"/>
    </row>
    <row r="7" spans="1:21" s="15" customFormat="1" ht="18.75" x14ac:dyDescent="0.2">
      <c r="A7" s="413" t="s">
        <v>6</v>
      </c>
      <c r="B7" s="413"/>
      <c r="C7" s="413"/>
      <c r="D7" s="215"/>
      <c r="E7" s="215"/>
      <c r="F7" s="215"/>
      <c r="G7" s="215"/>
      <c r="H7" s="215"/>
      <c r="I7" s="215"/>
      <c r="J7" s="215"/>
      <c r="K7" s="215"/>
      <c r="L7" s="215"/>
      <c r="M7" s="215"/>
      <c r="N7" s="215"/>
      <c r="O7" s="215"/>
      <c r="P7" s="215"/>
      <c r="Q7" s="215"/>
      <c r="R7" s="215"/>
      <c r="S7" s="215"/>
      <c r="T7" s="215"/>
      <c r="U7" s="215"/>
    </row>
    <row r="8" spans="1:21" s="15" customFormat="1" ht="18.75" x14ac:dyDescent="0.2">
      <c r="A8" s="216"/>
      <c r="B8" s="216"/>
      <c r="C8" s="216"/>
      <c r="D8" s="216"/>
      <c r="E8" s="216"/>
      <c r="F8" s="216"/>
      <c r="G8" s="216"/>
      <c r="H8" s="215"/>
      <c r="I8" s="215"/>
      <c r="J8" s="215"/>
      <c r="K8" s="215"/>
      <c r="L8" s="215"/>
      <c r="M8" s="215"/>
      <c r="N8" s="215"/>
      <c r="O8" s="215"/>
      <c r="P8" s="215"/>
      <c r="Q8" s="215"/>
      <c r="R8" s="215"/>
      <c r="S8" s="215"/>
      <c r="T8" s="215"/>
      <c r="U8" s="215"/>
    </row>
    <row r="9" spans="1:21" s="15" customFormat="1" ht="18.75" x14ac:dyDescent="0.2">
      <c r="A9" s="414" t="s">
        <v>550</v>
      </c>
      <c r="B9" s="414"/>
      <c r="C9" s="414"/>
      <c r="D9" s="217"/>
      <c r="E9" s="217"/>
      <c r="F9" s="217"/>
      <c r="G9" s="217"/>
      <c r="H9" s="215"/>
      <c r="I9" s="215"/>
      <c r="J9" s="215"/>
      <c r="K9" s="215"/>
      <c r="L9" s="215"/>
      <c r="M9" s="215"/>
      <c r="N9" s="215"/>
      <c r="O9" s="215"/>
      <c r="P9" s="215"/>
      <c r="Q9" s="215"/>
      <c r="R9" s="215"/>
      <c r="S9" s="215"/>
      <c r="T9" s="215"/>
      <c r="U9" s="215"/>
    </row>
    <row r="10" spans="1:21" s="15" customFormat="1" ht="18.75" x14ac:dyDescent="0.2">
      <c r="A10" s="410" t="s">
        <v>5</v>
      </c>
      <c r="B10" s="410"/>
      <c r="C10" s="410"/>
      <c r="D10" s="218"/>
      <c r="E10" s="218"/>
      <c r="F10" s="218"/>
      <c r="G10" s="218"/>
      <c r="H10" s="215"/>
      <c r="I10" s="215"/>
      <c r="J10" s="215"/>
      <c r="K10" s="215"/>
      <c r="L10" s="215"/>
      <c r="M10" s="215"/>
      <c r="N10" s="215"/>
      <c r="O10" s="215"/>
      <c r="P10" s="215"/>
      <c r="Q10" s="215"/>
      <c r="R10" s="215"/>
      <c r="S10" s="215"/>
      <c r="T10" s="215"/>
      <c r="U10" s="215"/>
    </row>
    <row r="11" spans="1:21" s="15" customFormat="1" ht="18.75" x14ac:dyDescent="0.2">
      <c r="A11" s="216"/>
      <c r="B11" s="216"/>
      <c r="C11" s="216"/>
      <c r="D11" s="216"/>
      <c r="E11" s="216"/>
      <c r="F11" s="216"/>
      <c r="G11" s="216"/>
      <c r="H11" s="215"/>
      <c r="I11" s="215"/>
      <c r="J11" s="215"/>
      <c r="K11" s="215"/>
      <c r="L11" s="215"/>
      <c r="M11" s="215"/>
      <c r="N11" s="215"/>
      <c r="O11" s="215"/>
      <c r="P11" s="215"/>
      <c r="Q11" s="215"/>
      <c r="R11" s="215"/>
      <c r="S11" s="215"/>
      <c r="T11" s="215"/>
      <c r="U11" s="215"/>
    </row>
    <row r="12" spans="1:21" s="15" customFormat="1" ht="18.75" x14ac:dyDescent="0.2">
      <c r="A12" s="415" t="s">
        <v>527</v>
      </c>
      <c r="B12" s="415"/>
      <c r="C12" s="415"/>
      <c r="D12" s="217"/>
      <c r="E12" s="217"/>
      <c r="F12" s="217"/>
      <c r="G12" s="217"/>
      <c r="H12" s="215"/>
      <c r="I12" s="215"/>
      <c r="J12" s="215"/>
      <c r="K12" s="215"/>
      <c r="L12" s="215"/>
      <c r="M12" s="215"/>
      <c r="N12" s="215"/>
      <c r="O12" s="215"/>
      <c r="P12" s="215"/>
      <c r="Q12" s="215"/>
      <c r="R12" s="215"/>
      <c r="S12" s="215"/>
      <c r="T12" s="215"/>
      <c r="U12" s="215"/>
    </row>
    <row r="13" spans="1:21" s="15" customFormat="1" ht="18.75" x14ac:dyDescent="0.2">
      <c r="A13" s="416" t="s">
        <v>4</v>
      </c>
      <c r="B13" s="416"/>
      <c r="C13" s="416"/>
      <c r="D13" s="218"/>
      <c r="E13" s="218"/>
      <c r="F13" s="218"/>
      <c r="G13" s="218"/>
      <c r="H13" s="215"/>
      <c r="I13" s="215"/>
      <c r="J13" s="215"/>
      <c r="K13" s="215"/>
      <c r="L13" s="215"/>
      <c r="M13" s="215"/>
      <c r="N13" s="215"/>
      <c r="O13" s="215"/>
      <c r="P13" s="215"/>
      <c r="Q13" s="215"/>
      <c r="R13" s="215"/>
      <c r="S13" s="215"/>
      <c r="T13" s="215"/>
      <c r="U13" s="215"/>
    </row>
    <row r="14" spans="1:21" s="219" customFormat="1" ht="15.75" customHeight="1" x14ac:dyDescent="0.2">
      <c r="A14" s="239"/>
      <c r="B14" s="239"/>
      <c r="C14" s="239"/>
      <c r="D14" s="208"/>
      <c r="E14" s="208"/>
      <c r="F14" s="208"/>
      <c r="G14" s="208"/>
      <c r="H14" s="208"/>
      <c r="I14" s="208"/>
      <c r="J14" s="208"/>
      <c r="K14" s="208"/>
      <c r="L14" s="208"/>
      <c r="M14" s="208"/>
      <c r="N14" s="208"/>
      <c r="O14" s="208"/>
      <c r="P14" s="208"/>
      <c r="Q14" s="208"/>
      <c r="R14" s="208"/>
      <c r="S14" s="208"/>
      <c r="T14" s="208"/>
      <c r="U14" s="208"/>
    </row>
    <row r="15" spans="1:21" s="220" customFormat="1" ht="31.5" customHeight="1" x14ac:dyDescent="0.2">
      <c r="A15" s="417" t="s">
        <v>529</v>
      </c>
      <c r="B15" s="418"/>
      <c r="C15" s="418"/>
      <c r="D15" s="217"/>
      <c r="E15" s="217"/>
      <c r="F15" s="217"/>
      <c r="G15" s="217"/>
      <c r="H15" s="217"/>
      <c r="I15" s="217"/>
      <c r="J15" s="217"/>
      <c r="K15" s="217"/>
      <c r="L15" s="217"/>
      <c r="M15" s="217"/>
      <c r="N15" s="217"/>
      <c r="O15" s="217"/>
      <c r="P15" s="217"/>
      <c r="Q15" s="217"/>
      <c r="R15" s="217"/>
      <c r="S15" s="217"/>
      <c r="T15" s="217"/>
      <c r="U15" s="217"/>
    </row>
    <row r="16" spans="1:21" s="220" customFormat="1" ht="15" customHeight="1" x14ac:dyDescent="0.2">
      <c r="A16" s="410" t="s">
        <v>3</v>
      </c>
      <c r="B16" s="410"/>
      <c r="C16" s="410"/>
      <c r="D16" s="218"/>
      <c r="E16" s="218"/>
      <c r="F16" s="218"/>
      <c r="G16" s="218"/>
      <c r="H16" s="218"/>
      <c r="I16" s="218"/>
      <c r="J16" s="218"/>
      <c r="K16" s="218"/>
      <c r="L16" s="218"/>
      <c r="M16" s="218"/>
      <c r="N16" s="218"/>
      <c r="O16" s="218"/>
      <c r="P16" s="218"/>
      <c r="Q16" s="218"/>
      <c r="R16" s="218"/>
      <c r="S16" s="218"/>
      <c r="T16" s="218"/>
      <c r="U16" s="218"/>
    </row>
    <row r="17" spans="1:21" s="220" customFormat="1" ht="15" customHeight="1" x14ac:dyDescent="0.2">
      <c r="A17" s="221"/>
      <c r="B17" s="221"/>
      <c r="C17" s="221"/>
      <c r="D17" s="221"/>
      <c r="E17" s="221"/>
      <c r="F17" s="221"/>
      <c r="G17" s="221"/>
      <c r="H17" s="221"/>
      <c r="I17" s="221"/>
      <c r="J17" s="221"/>
      <c r="K17" s="221"/>
      <c r="L17" s="221"/>
      <c r="M17" s="221"/>
      <c r="N17" s="221"/>
      <c r="O17" s="221"/>
      <c r="P17" s="221"/>
      <c r="Q17" s="221"/>
      <c r="R17" s="221"/>
    </row>
    <row r="18" spans="1:21" s="220" customFormat="1" ht="15" customHeight="1" x14ac:dyDescent="0.2">
      <c r="A18" s="411" t="s">
        <v>448</v>
      </c>
      <c r="B18" s="412"/>
      <c r="C18" s="412"/>
      <c r="D18" s="222"/>
      <c r="E18" s="222"/>
      <c r="F18" s="222"/>
      <c r="G18" s="222"/>
      <c r="H18" s="222"/>
      <c r="I18" s="222"/>
      <c r="J18" s="222"/>
      <c r="K18" s="222"/>
      <c r="L18" s="222"/>
      <c r="M18" s="222"/>
      <c r="N18" s="222"/>
      <c r="O18" s="222"/>
      <c r="P18" s="222"/>
      <c r="Q18" s="222"/>
      <c r="R18" s="222"/>
      <c r="S18" s="222"/>
      <c r="T18" s="222"/>
      <c r="U18" s="222"/>
    </row>
    <row r="19" spans="1:21" s="220" customFormat="1" ht="15" customHeight="1" x14ac:dyDescent="0.2">
      <c r="A19" s="218"/>
      <c r="B19" s="218"/>
      <c r="C19" s="218"/>
      <c r="D19" s="218"/>
      <c r="E19" s="218"/>
      <c r="F19" s="218"/>
      <c r="G19" s="218"/>
      <c r="H19" s="221"/>
      <c r="I19" s="221"/>
      <c r="J19" s="221"/>
      <c r="K19" s="221"/>
      <c r="L19" s="221"/>
      <c r="M19" s="221"/>
      <c r="N19" s="221"/>
      <c r="O19" s="221"/>
      <c r="P19" s="221"/>
      <c r="Q19" s="221"/>
      <c r="R19" s="221"/>
    </row>
    <row r="20" spans="1:21" s="220" customFormat="1" ht="39.75" customHeight="1" x14ac:dyDescent="0.2">
      <c r="A20" s="30" t="s">
        <v>2</v>
      </c>
      <c r="B20" s="223" t="s">
        <v>63</v>
      </c>
      <c r="C20" s="224" t="s">
        <v>62</v>
      </c>
      <c r="D20" s="225"/>
      <c r="E20" s="225"/>
      <c r="F20" s="225"/>
      <c r="G20" s="225"/>
      <c r="H20" s="208"/>
      <c r="I20" s="208"/>
      <c r="J20" s="208"/>
      <c r="K20" s="208"/>
      <c r="L20" s="208"/>
      <c r="M20" s="208"/>
      <c r="N20" s="208"/>
      <c r="O20" s="208"/>
      <c r="P20" s="208"/>
      <c r="Q20" s="208"/>
      <c r="R20" s="208"/>
      <c r="S20" s="226"/>
      <c r="T20" s="226"/>
      <c r="U20" s="226"/>
    </row>
    <row r="21" spans="1:21" s="220" customFormat="1" ht="16.5" customHeight="1" x14ac:dyDescent="0.2">
      <c r="A21" s="224">
        <v>1</v>
      </c>
      <c r="B21" s="223">
        <v>2</v>
      </c>
      <c r="C21" s="224">
        <v>3</v>
      </c>
      <c r="D21" s="225"/>
      <c r="E21" s="225"/>
      <c r="F21" s="225"/>
      <c r="G21" s="225"/>
      <c r="H21" s="208"/>
      <c r="I21" s="208"/>
      <c r="J21" s="208"/>
      <c r="K21" s="208"/>
      <c r="L21" s="208"/>
      <c r="M21" s="208"/>
      <c r="N21" s="208"/>
      <c r="O21" s="208"/>
      <c r="P21" s="208"/>
      <c r="Q21" s="208"/>
      <c r="R21" s="208"/>
      <c r="S21" s="226"/>
      <c r="T21" s="226"/>
      <c r="U21" s="226"/>
    </row>
    <row r="22" spans="1:21" s="220" customFormat="1" ht="39" customHeight="1" x14ac:dyDescent="0.2">
      <c r="A22" s="23" t="s">
        <v>61</v>
      </c>
      <c r="B22" s="227" t="s">
        <v>304</v>
      </c>
      <c r="C22" s="309" t="s">
        <v>496</v>
      </c>
      <c r="D22" s="225"/>
      <c r="E22" s="225"/>
      <c r="F22" s="225"/>
      <c r="G22" s="225"/>
      <c r="H22" s="208"/>
      <c r="I22" s="208"/>
      <c r="J22" s="208"/>
      <c r="K22" s="208"/>
      <c r="L22" s="208"/>
      <c r="M22" s="208"/>
      <c r="N22" s="208"/>
      <c r="O22" s="208"/>
      <c r="P22" s="208"/>
      <c r="Q22" s="208"/>
      <c r="R22" s="208"/>
      <c r="S22" s="226"/>
      <c r="T22" s="226"/>
      <c r="U22" s="226"/>
    </row>
    <row r="23" spans="1:21" s="220" customFormat="1" ht="47.25" x14ac:dyDescent="0.2">
      <c r="A23" s="23" t="s">
        <v>60</v>
      </c>
      <c r="B23" s="31" t="s">
        <v>497</v>
      </c>
      <c r="C23" s="283" t="s">
        <v>495</v>
      </c>
      <c r="D23" s="225"/>
      <c r="E23" s="225"/>
      <c r="F23" s="225"/>
      <c r="G23" s="225"/>
      <c r="H23" s="208"/>
      <c r="I23" s="208"/>
      <c r="J23" s="208"/>
      <c r="K23" s="208"/>
      <c r="L23" s="208"/>
      <c r="M23" s="208"/>
      <c r="N23" s="208"/>
      <c r="O23" s="208"/>
      <c r="P23" s="208"/>
      <c r="Q23" s="208"/>
      <c r="R23" s="208"/>
      <c r="S23" s="226"/>
      <c r="T23" s="226"/>
      <c r="U23" s="226"/>
    </row>
    <row r="24" spans="1:21" s="220" customFormat="1" ht="22.5" customHeight="1" x14ac:dyDescent="0.2">
      <c r="A24" s="406"/>
      <c r="B24" s="407"/>
      <c r="C24" s="408"/>
      <c r="D24" s="225"/>
      <c r="E24" s="225"/>
      <c r="F24" s="225"/>
      <c r="G24" s="225"/>
      <c r="H24" s="208"/>
      <c r="I24" s="208"/>
      <c r="J24" s="208"/>
      <c r="K24" s="208"/>
      <c r="L24" s="208"/>
      <c r="M24" s="208"/>
      <c r="N24" s="208"/>
      <c r="O24" s="208"/>
      <c r="P24" s="208"/>
      <c r="Q24" s="208"/>
      <c r="R24" s="208"/>
      <c r="S24" s="226"/>
      <c r="T24" s="226"/>
      <c r="U24" s="226"/>
    </row>
    <row r="25" spans="1:21" s="220" customFormat="1" ht="58.5" customHeight="1" x14ac:dyDescent="0.2">
      <c r="A25" s="23" t="s">
        <v>59</v>
      </c>
      <c r="B25" s="129" t="s">
        <v>397</v>
      </c>
      <c r="C25" s="30" t="s">
        <v>501</v>
      </c>
      <c r="D25" s="225"/>
      <c r="E25" s="225"/>
      <c r="F25" s="225"/>
      <c r="G25" s="208"/>
      <c r="H25" s="208"/>
      <c r="I25" s="208"/>
      <c r="J25" s="208"/>
      <c r="K25" s="208"/>
      <c r="L25" s="208"/>
      <c r="M25" s="208"/>
      <c r="N25" s="208"/>
      <c r="O25" s="208"/>
      <c r="P25" s="208"/>
      <c r="Q25" s="208"/>
      <c r="R25" s="226"/>
      <c r="S25" s="226"/>
      <c r="T25" s="226"/>
      <c r="U25" s="226"/>
    </row>
    <row r="26" spans="1:21" s="220" customFormat="1" ht="42.75" customHeight="1" x14ac:dyDescent="0.2">
      <c r="A26" s="23" t="s">
        <v>58</v>
      </c>
      <c r="B26" s="129" t="s">
        <v>71</v>
      </c>
      <c r="C26" s="30" t="s">
        <v>466</v>
      </c>
      <c r="D26" s="225"/>
      <c r="E26" s="225"/>
      <c r="F26" s="225"/>
      <c r="G26" s="208"/>
      <c r="H26" s="208"/>
      <c r="I26" s="208"/>
      <c r="J26" s="208"/>
      <c r="K26" s="208"/>
      <c r="L26" s="208"/>
      <c r="M26" s="208"/>
      <c r="N26" s="208"/>
      <c r="O26" s="208"/>
      <c r="P26" s="208"/>
      <c r="Q26" s="208"/>
      <c r="R26" s="226"/>
      <c r="S26" s="226"/>
      <c r="T26" s="226"/>
      <c r="U26" s="226"/>
    </row>
    <row r="27" spans="1:21" s="220" customFormat="1" ht="51.75" customHeight="1" x14ac:dyDescent="0.2">
      <c r="A27" s="23" t="s">
        <v>56</v>
      </c>
      <c r="B27" s="129" t="s">
        <v>70</v>
      </c>
      <c r="C27" s="240" t="s">
        <v>498</v>
      </c>
      <c r="D27" s="225"/>
      <c r="E27" s="225"/>
      <c r="F27" s="225"/>
      <c r="G27" s="208"/>
      <c r="H27" s="208"/>
      <c r="I27" s="208"/>
      <c r="J27" s="208"/>
      <c r="K27" s="208"/>
      <c r="L27" s="208"/>
      <c r="M27" s="208"/>
      <c r="N27" s="208"/>
      <c r="O27" s="208"/>
      <c r="P27" s="208"/>
      <c r="Q27" s="208"/>
      <c r="R27" s="226"/>
      <c r="S27" s="226"/>
      <c r="T27" s="226"/>
      <c r="U27" s="226"/>
    </row>
    <row r="28" spans="1:21" s="220" customFormat="1" ht="42.75" customHeight="1" x14ac:dyDescent="0.2">
      <c r="A28" s="23" t="s">
        <v>55</v>
      </c>
      <c r="B28" s="129" t="s">
        <v>398</v>
      </c>
      <c r="C28" s="30" t="s">
        <v>467</v>
      </c>
      <c r="D28" s="225"/>
      <c r="E28" s="225"/>
      <c r="F28" s="225"/>
      <c r="G28" s="208"/>
      <c r="H28" s="208"/>
      <c r="I28" s="208"/>
      <c r="J28" s="208"/>
      <c r="K28" s="208"/>
      <c r="L28" s="208"/>
      <c r="M28" s="208"/>
      <c r="N28" s="208"/>
      <c r="O28" s="208"/>
      <c r="P28" s="208"/>
      <c r="Q28" s="208"/>
      <c r="R28" s="226"/>
      <c r="S28" s="226"/>
      <c r="T28" s="226"/>
      <c r="U28" s="226"/>
    </row>
    <row r="29" spans="1:21" s="220" customFormat="1" ht="51.75" customHeight="1" x14ac:dyDescent="0.2">
      <c r="A29" s="23" t="s">
        <v>53</v>
      </c>
      <c r="B29" s="129" t="s">
        <v>399</v>
      </c>
      <c r="C29" s="30" t="s">
        <v>467</v>
      </c>
      <c r="D29" s="225"/>
      <c r="E29" s="225"/>
      <c r="F29" s="225"/>
      <c r="G29" s="208"/>
      <c r="H29" s="208"/>
      <c r="I29" s="208"/>
      <c r="J29" s="208"/>
      <c r="K29" s="208"/>
      <c r="L29" s="208"/>
      <c r="M29" s="208"/>
      <c r="N29" s="208"/>
      <c r="O29" s="208"/>
      <c r="P29" s="208"/>
      <c r="Q29" s="208"/>
      <c r="R29" s="226"/>
      <c r="S29" s="226"/>
      <c r="T29" s="226"/>
      <c r="U29" s="226"/>
    </row>
    <row r="30" spans="1:21" s="220" customFormat="1" ht="51.75" customHeight="1" x14ac:dyDescent="0.2">
      <c r="A30" s="23" t="s">
        <v>51</v>
      </c>
      <c r="B30" s="129" t="s">
        <v>400</v>
      </c>
      <c r="C30" s="30" t="s">
        <v>467</v>
      </c>
      <c r="D30" s="225"/>
      <c r="E30" s="225"/>
      <c r="F30" s="225"/>
      <c r="G30" s="208"/>
      <c r="H30" s="208"/>
      <c r="I30" s="208"/>
      <c r="J30" s="208"/>
      <c r="K30" s="208"/>
      <c r="L30" s="208"/>
      <c r="M30" s="208"/>
      <c r="N30" s="208"/>
      <c r="O30" s="208"/>
      <c r="P30" s="208"/>
      <c r="Q30" s="208"/>
      <c r="R30" s="226"/>
      <c r="S30" s="226"/>
      <c r="T30" s="226"/>
      <c r="U30" s="226"/>
    </row>
    <row r="31" spans="1:21" s="220" customFormat="1" ht="51.75" customHeight="1" x14ac:dyDescent="0.2">
      <c r="A31" s="23" t="s">
        <v>69</v>
      </c>
      <c r="B31" s="129" t="s">
        <v>401</v>
      </c>
      <c r="C31" s="30" t="s">
        <v>467</v>
      </c>
      <c r="D31" s="225"/>
      <c r="E31" s="225"/>
      <c r="F31" s="225"/>
      <c r="G31" s="208"/>
      <c r="H31" s="208"/>
      <c r="I31" s="208"/>
      <c r="J31" s="208"/>
      <c r="K31" s="208"/>
      <c r="L31" s="208"/>
      <c r="M31" s="208"/>
      <c r="N31" s="208"/>
      <c r="O31" s="208"/>
      <c r="P31" s="208"/>
      <c r="Q31" s="208"/>
      <c r="R31" s="226"/>
      <c r="S31" s="226"/>
      <c r="T31" s="226"/>
      <c r="U31" s="226"/>
    </row>
    <row r="32" spans="1:21" s="220" customFormat="1" ht="51.75" customHeight="1" x14ac:dyDescent="0.2">
      <c r="A32" s="23" t="s">
        <v>67</v>
      </c>
      <c r="B32" s="129" t="s">
        <v>402</v>
      </c>
      <c r="C32" s="30" t="s">
        <v>467</v>
      </c>
      <c r="D32" s="225"/>
      <c r="E32" s="225"/>
      <c r="F32" s="225"/>
      <c r="G32" s="208"/>
      <c r="H32" s="208"/>
      <c r="I32" s="208"/>
      <c r="J32" s="208"/>
      <c r="K32" s="208"/>
      <c r="L32" s="208"/>
      <c r="M32" s="208"/>
      <c r="N32" s="208"/>
      <c r="O32" s="208"/>
      <c r="P32" s="208"/>
      <c r="Q32" s="208"/>
      <c r="R32" s="226"/>
      <c r="S32" s="226"/>
      <c r="T32" s="226"/>
      <c r="U32" s="226"/>
    </row>
    <row r="33" spans="1:21" s="220" customFormat="1" ht="101.25" customHeight="1" x14ac:dyDescent="0.2">
      <c r="A33" s="23" t="s">
        <v>66</v>
      </c>
      <c r="B33" s="129" t="s">
        <v>403</v>
      </c>
      <c r="C33" s="129" t="s">
        <v>509</v>
      </c>
      <c r="D33" s="225"/>
      <c r="E33" s="225"/>
      <c r="F33" s="225"/>
      <c r="G33" s="208"/>
      <c r="H33" s="208"/>
      <c r="I33" s="208"/>
      <c r="J33" s="208"/>
      <c r="K33" s="208"/>
      <c r="L33" s="208"/>
      <c r="M33" s="208"/>
      <c r="N33" s="208"/>
      <c r="O33" s="208"/>
      <c r="P33" s="208"/>
      <c r="Q33" s="208"/>
      <c r="R33" s="226"/>
      <c r="S33" s="226"/>
      <c r="T33" s="226"/>
      <c r="U33" s="226"/>
    </row>
    <row r="34" spans="1:21" ht="111" customHeight="1" x14ac:dyDescent="0.25">
      <c r="A34" s="23" t="s">
        <v>417</v>
      </c>
      <c r="B34" s="129" t="s">
        <v>404</v>
      </c>
      <c r="C34" s="30" t="s">
        <v>499</v>
      </c>
      <c r="D34" s="228"/>
      <c r="E34" s="228"/>
      <c r="F34" s="228"/>
      <c r="G34" s="228"/>
      <c r="H34" s="228"/>
      <c r="I34" s="228"/>
      <c r="J34" s="228"/>
      <c r="K34" s="228"/>
      <c r="L34" s="228"/>
      <c r="M34" s="228"/>
      <c r="N34" s="228"/>
      <c r="O34" s="228"/>
      <c r="P34" s="228"/>
      <c r="Q34" s="228"/>
      <c r="R34" s="228"/>
      <c r="S34" s="228"/>
      <c r="T34" s="228"/>
      <c r="U34" s="228"/>
    </row>
    <row r="35" spans="1:21" ht="58.5" customHeight="1" x14ac:dyDescent="0.25">
      <c r="A35" s="23" t="s">
        <v>407</v>
      </c>
      <c r="B35" s="129" t="s">
        <v>68</v>
      </c>
      <c r="C35" s="30" t="s">
        <v>499</v>
      </c>
      <c r="D35" s="228"/>
      <c r="E35" s="228"/>
      <c r="F35" s="228"/>
      <c r="G35" s="228"/>
      <c r="H35" s="228"/>
      <c r="I35" s="228"/>
      <c r="J35" s="228"/>
      <c r="K35" s="228"/>
      <c r="L35" s="228"/>
      <c r="M35" s="228"/>
      <c r="N35" s="228"/>
      <c r="O35" s="228"/>
      <c r="P35" s="228"/>
      <c r="Q35" s="228"/>
      <c r="R35" s="228"/>
      <c r="S35" s="228"/>
      <c r="T35" s="228"/>
      <c r="U35" s="228"/>
    </row>
    <row r="36" spans="1:21" ht="51.75" customHeight="1" x14ac:dyDescent="0.25">
      <c r="A36" s="23" t="s">
        <v>418</v>
      </c>
      <c r="B36" s="129" t="s">
        <v>405</v>
      </c>
      <c r="C36" s="30" t="s">
        <v>467</v>
      </c>
      <c r="D36" s="228"/>
      <c r="E36" s="228"/>
      <c r="F36" s="228"/>
      <c r="G36" s="228"/>
      <c r="H36" s="228"/>
      <c r="I36" s="228"/>
      <c r="J36" s="228"/>
      <c r="K36" s="228"/>
      <c r="L36" s="228"/>
      <c r="M36" s="228"/>
      <c r="N36" s="228"/>
      <c r="O36" s="228"/>
      <c r="P36" s="228"/>
      <c r="Q36" s="228"/>
      <c r="R36" s="228"/>
      <c r="S36" s="228"/>
      <c r="T36" s="228"/>
      <c r="U36" s="228"/>
    </row>
    <row r="37" spans="1:21" ht="43.5" customHeight="1" x14ac:dyDescent="0.25">
      <c r="A37" s="23" t="s">
        <v>408</v>
      </c>
      <c r="B37" s="129" t="s">
        <v>406</v>
      </c>
      <c r="C37" s="30" t="s">
        <v>500</v>
      </c>
      <c r="D37" s="228"/>
      <c r="E37" s="228"/>
      <c r="F37" s="228"/>
      <c r="G37" s="228"/>
      <c r="H37" s="228"/>
      <c r="I37" s="228"/>
      <c r="J37" s="228"/>
      <c r="K37" s="228"/>
      <c r="L37" s="228"/>
      <c r="M37" s="228"/>
      <c r="N37" s="228"/>
      <c r="O37" s="228"/>
      <c r="P37" s="228"/>
      <c r="Q37" s="228"/>
      <c r="R37" s="228"/>
      <c r="S37" s="228"/>
      <c r="T37" s="228"/>
      <c r="U37" s="228"/>
    </row>
    <row r="38" spans="1:21" ht="43.5" customHeight="1" x14ac:dyDescent="0.25">
      <c r="A38" s="23" t="s">
        <v>419</v>
      </c>
      <c r="B38" s="129" t="s">
        <v>227</v>
      </c>
      <c r="C38" s="30" t="s">
        <v>499</v>
      </c>
      <c r="D38" s="228"/>
      <c r="E38" s="228"/>
      <c r="F38" s="228"/>
      <c r="G38" s="228"/>
      <c r="H38" s="228"/>
      <c r="I38" s="228"/>
      <c r="J38" s="228"/>
      <c r="K38" s="228"/>
      <c r="L38" s="228"/>
      <c r="M38" s="228"/>
      <c r="N38" s="228"/>
      <c r="O38" s="228"/>
      <c r="P38" s="228"/>
      <c r="Q38" s="228"/>
      <c r="R38" s="228"/>
      <c r="S38" s="228"/>
      <c r="T38" s="228"/>
      <c r="U38" s="228"/>
    </row>
    <row r="39" spans="1:21" ht="23.25" customHeight="1" x14ac:dyDescent="0.25">
      <c r="A39" s="406"/>
      <c r="B39" s="407"/>
      <c r="C39" s="408"/>
      <c r="D39" s="228"/>
      <c r="E39" s="228"/>
      <c r="F39" s="228"/>
      <c r="G39" s="228"/>
      <c r="H39" s="228"/>
      <c r="I39" s="228"/>
      <c r="J39" s="228"/>
      <c r="K39" s="228"/>
      <c r="L39" s="228"/>
      <c r="M39" s="228"/>
      <c r="N39" s="228"/>
      <c r="O39" s="228"/>
      <c r="P39" s="228"/>
      <c r="Q39" s="228"/>
      <c r="R39" s="228"/>
      <c r="S39" s="228"/>
      <c r="T39" s="228"/>
      <c r="U39" s="228"/>
    </row>
    <row r="40" spans="1:21" ht="63" x14ac:dyDescent="0.25">
      <c r="A40" s="23" t="s">
        <v>409</v>
      </c>
      <c r="B40" s="129" t="s">
        <v>461</v>
      </c>
      <c r="C40" s="259" t="s">
        <v>524</v>
      </c>
      <c r="D40" s="228"/>
      <c r="E40" s="228"/>
      <c r="F40" s="228"/>
      <c r="G40" s="228"/>
      <c r="H40" s="228"/>
      <c r="I40" s="228"/>
      <c r="J40" s="228"/>
      <c r="K40" s="228"/>
      <c r="L40" s="228"/>
      <c r="M40" s="228"/>
      <c r="N40" s="228"/>
      <c r="O40" s="228"/>
      <c r="P40" s="228"/>
      <c r="Q40" s="228"/>
      <c r="R40" s="228"/>
      <c r="S40" s="228"/>
      <c r="T40" s="228"/>
      <c r="U40" s="228"/>
    </row>
    <row r="41" spans="1:21" ht="105.75" customHeight="1" x14ac:dyDescent="0.25">
      <c r="A41" s="23" t="s">
        <v>420</v>
      </c>
      <c r="B41" s="129" t="s">
        <v>443</v>
      </c>
      <c r="C41" s="230" t="s">
        <v>500</v>
      </c>
      <c r="D41" s="228"/>
      <c r="E41" s="228"/>
      <c r="F41" s="228"/>
      <c r="G41" s="228"/>
      <c r="H41" s="228"/>
      <c r="I41" s="228"/>
      <c r="J41" s="228"/>
      <c r="K41" s="228"/>
      <c r="L41" s="228"/>
      <c r="M41" s="228"/>
      <c r="N41" s="228"/>
      <c r="O41" s="228"/>
      <c r="P41" s="228"/>
      <c r="Q41" s="228"/>
      <c r="R41" s="228"/>
      <c r="S41" s="228"/>
      <c r="T41" s="228"/>
      <c r="U41" s="228"/>
    </row>
    <row r="42" spans="1:21" ht="83.25" customHeight="1" x14ac:dyDescent="0.25">
      <c r="A42" s="23" t="s">
        <v>410</v>
      </c>
      <c r="B42" s="129" t="s">
        <v>458</v>
      </c>
      <c r="C42" s="230" t="s">
        <v>500</v>
      </c>
      <c r="D42" s="228"/>
      <c r="E42" s="228"/>
      <c r="F42" s="228"/>
      <c r="G42" s="228"/>
      <c r="H42" s="228"/>
      <c r="I42" s="228"/>
      <c r="J42" s="228"/>
      <c r="K42" s="228"/>
      <c r="L42" s="228"/>
      <c r="M42" s="228"/>
      <c r="N42" s="228"/>
      <c r="O42" s="228"/>
      <c r="P42" s="228"/>
      <c r="Q42" s="228"/>
      <c r="R42" s="228"/>
      <c r="S42" s="228"/>
      <c r="T42" s="228"/>
      <c r="U42" s="228"/>
    </row>
    <row r="43" spans="1:21" ht="186" customHeight="1" x14ac:dyDescent="0.25">
      <c r="A43" s="23" t="s">
        <v>423</v>
      </c>
      <c r="B43" s="129" t="s">
        <v>424</v>
      </c>
      <c r="C43" s="230" t="s">
        <v>501</v>
      </c>
      <c r="D43" s="228"/>
      <c r="E43" s="228"/>
      <c r="F43" s="228"/>
      <c r="G43" s="228"/>
      <c r="H43" s="228"/>
      <c r="I43" s="228"/>
      <c r="J43" s="228"/>
      <c r="K43" s="228"/>
      <c r="L43" s="228"/>
      <c r="M43" s="228"/>
      <c r="N43" s="228"/>
      <c r="O43" s="228"/>
      <c r="P43" s="228"/>
      <c r="Q43" s="228"/>
      <c r="R43" s="228"/>
      <c r="S43" s="228"/>
      <c r="T43" s="228"/>
      <c r="U43" s="228"/>
    </row>
    <row r="44" spans="1:21" ht="111" customHeight="1" x14ac:dyDescent="0.25">
      <c r="A44" s="23" t="s">
        <v>411</v>
      </c>
      <c r="B44" s="129" t="s">
        <v>449</v>
      </c>
      <c r="C44" s="230" t="s">
        <v>501</v>
      </c>
      <c r="D44" s="228"/>
      <c r="E44" s="228"/>
      <c r="F44" s="228"/>
      <c r="G44" s="228"/>
      <c r="H44" s="228"/>
      <c r="I44" s="228"/>
      <c r="J44" s="228"/>
      <c r="K44" s="228"/>
      <c r="L44" s="228"/>
      <c r="M44" s="228"/>
      <c r="N44" s="228"/>
      <c r="O44" s="228"/>
      <c r="P44" s="228"/>
      <c r="Q44" s="228"/>
      <c r="R44" s="228"/>
      <c r="S44" s="228"/>
      <c r="T44" s="228"/>
      <c r="U44" s="228"/>
    </row>
    <row r="45" spans="1:21" ht="89.25" customHeight="1" x14ac:dyDescent="0.25">
      <c r="A45" s="23" t="s">
        <v>444</v>
      </c>
      <c r="B45" s="129" t="s">
        <v>450</v>
      </c>
      <c r="C45" s="230" t="s">
        <v>501</v>
      </c>
      <c r="D45" s="228"/>
      <c r="E45" s="228"/>
      <c r="F45" s="228"/>
      <c r="G45" s="228"/>
      <c r="H45" s="228"/>
      <c r="I45" s="228"/>
      <c r="J45" s="228"/>
      <c r="K45" s="228"/>
      <c r="L45" s="228"/>
      <c r="M45" s="228"/>
      <c r="N45" s="228"/>
      <c r="O45" s="228"/>
      <c r="P45" s="228"/>
      <c r="Q45" s="228"/>
      <c r="R45" s="228"/>
      <c r="S45" s="228"/>
      <c r="T45" s="228"/>
      <c r="U45" s="228"/>
    </row>
    <row r="46" spans="1:21" ht="101.25" customHeight="1" x14ac:dyDescent="0.25">
      <c r="A46" s="23" t="s">
        <v>412</v>
      </c>
      <c r="B46" s="129" t="s">
        <v>451</v>
      </c>
      <c r="C46" s="230" t="s">
        <v>501</v>
      </c>
      <c r="D46" s="228"/>
      <c r="E46" s="228"/>
      <c r="F46" s="228"/>
      <c r="G46" s="228"/>
      <c r="H46" s="228"/>
      <c r="I46" s="228"/>
      <c r="J46" s="228"/>
      <c r="K46" s="228"/>
      <c r="L46" s="228"/>
      <c r="M46" s="228"/>
      <c r="N46" s="228"/>
      <c r="O46" s="228"/>
      <c r="P46" s="228"/>
      <c r="Q46" s="228"/>
      <c r="R46" s="228"/>
      <c r="S46" s="228"/>
      <c r="T46" s="228"/>
      <c r="U46" s="228"/>
    </row>
    <row r="47" spans="1:21" ht="18.75" customHeight="1" x14ac:dyDescent="0.25">
      <c r="A47" s="406"/>
      <c r="B47" s="407"/>
      <c r="C47" s="408"/>
      <c r="D47" s="228"/>
      <c r="E47" s="228"/>
      <c r="F47" s="228"/>
      <c r="G47" s="228"/>
      <c r="H47" s="228"/>
      <c r="I47" s="228"/>
      <c r="J47" s="228"/>
      <c r="K47" s="228"/>
      <c r="L47" s="228"/>
      <c r="M47" s="228"/>
      <c r="N47" s="228"/>
      <c r="O47" s="228"/>
      <c r="P47" s="228"/>
      <c r="Q47" s="228"/>
      <c r="R47" s="228"/>
      <c r="S47" s="228"/>
      <c r="T47" s="228"/>
      <c r="U47" s="228"/>
    </row>
    <row r="48" spans="1:21" ht="75.75" customHeight="1" x14ac:dyDescent="0.25">
      <c r="A48" s="23" t="s">
        <v>445</v>
      </c>
      <c r="B48" s="129" t="s">
        <v>459</v>
      </c>
      <c r="C48" s="285" t="str">
        <f>CONCATENATE(ROUND('6.2. Паспорт фин осв ввод'!AC24,2)," млн.руб.")</f>
        <v>0 млн.руб.</v>
      </c>
      <c r="D48" s="228"/>
      <c r="E48" s="228"/>
      <c r="F48" s="228"/>
      <c r="G48" s="228"/>
      <c r="H48" s="228"/>
      <c r="I48" s="228"/>
      <c r="J48" s="228"/>
      <c r="K48" s="228"/>
      <c r="L48" s="228"/>
      <c r="M48" s="228"/>
      <c r="N48" s="228"/>
      <c r="O48" s="228"/>
      <c r="P48" s="228"/>
      <c r="Q48" s="228"/>
      <c r="R48" s="228"/>
      <c r="S48" s="228"/>
      <c r="T48" s="228"/>
      <c r="U48" s="228"/>
    </row>
    <row r="49" spans="1:21" ht="71.25" customHeight="1" x14ac:dyDescent="0.25">
      <c r="A49" s="23" t="s">
        <v>413</v>
      </c>
      <c r="B49" s="129" t="s">
        <v>460</v>
      </c>
      <c r="C49" s="285" t="str">
        <f>CONCATENATE(ROUND('6.2. Паспорт фин осв ввод'!AC30,2)," млн.руб.")</f>
        <v>0 млн.руб.</v>
      </c>
      <c r="D49" s="228"/>
      <c r="E49" s="228"/>
      <c r="F49" s="228"/>
      <c r="G49" s="228"/>
      <c r="H49" s="228"/>
      <c r="I49" s="228"/>
      <c r="J49" s="228"/>
      <c r="K49" s="228"/>
      <c r="L49" s="228"/>
      <c r="M49" s="228"/>
      <c r="N49" s="228"/>
      <c r="O49" s="228"/>
      <c r="P49" s="228"/>
      <c r="Q49" s="228"/>
      <c r="R49" s="228"/>
      <c r="S49" s="228"/>
      <c r="T49" s="228"/>
      <c r="U49" s="228"/>
    </row>
    <row r="50" spans="1:21" x14ac:dyDescent="0.25">
      <c r="A50" s="228"/>
      <c r="B50" s="228"/>
      <c r="C50" s="228"/>
      <c r="D50" s="228"/>
      <c r="E50" s="228"/>
      <c r="F50" s="228"/>
      <c r="G50" s="228"/>
      <c r="H50" s="228"/>
      <c r="I50" s="228"/>
      <c r="J50" s="228"/>
      <c r="K50" s="228"/>
      <c r="L50" s="228"/>
      <c r="M50" s="228"/>
      <c r="N50" s="228"/>
      <c r="O50" s="228"/>
      <c r="P50" s="228"/>
      <c r="Q50" s="228"/>
      <c r="R50" s="228"/>
      <c r="S50" s="228"/>
      <c r="T50" s="228"/>
      <c r="U50" s="228"/>
    </row>
    <row r="51" spans="1:21" x14ac:dyDescent="0.25">
      <c r="A51" s="228"/>
      <c r="B51" s="228"/>
      <c r="C51" s="228"/>
      <c r="D51" s="228"/>
      <c r="E51" s="228"/>
      <c r="F51" s="228"/>
      <c r="G51" s="228"/>
      <c r="H51" s="228"/>
      <c r="I51" s="228"/>
      <c r="J51" s="228"/>
      <c r="K51" s="228"/>
      <c r="L51" s="228"/>
      <c r="M51" s="228"/>
      <c r="N51" s="228"/>
      <c r="O51" s="228"/>
      <c r="P51" s="228"/>
      <c r="Q51" s="228"/>
      <c r="R51" s="228"/>
      <c r="S51" s="228"/>
      <c r="T51" s="228"/>
      <c r="U51" s="228"/>
    </row>
    <row r="52" spans="1:21" x14ac:dyDescent="0.25">
      <c r="A52" s="228"/>
      <c r="B52" s="228"/>
      <c r="C52" s="228"/>
      <c r="D52" s="228"/>
      <c r="E52" s="228"/>
      <c r="F52" s="228"/>
      <c r="G52" s="228"/>
      <c r="H52" s="228"/>
      <c r="I52" s="228"/>
      <c r="J52" s="228"/>
      <c r="K52" s="228"/>
      <c r="L52" s="228"/>
      <c r="M52" s="228"/>
      <c r="N52" s="228"/>
      <c r="O52" s="228"/>
      <c r="P52" s="228"/>
      <c r="Q52" s="228"/>
      <c r="R52" s="228"/>
      <c r="S52" s="228"/>
      <c r="T52" s="228"/>
      <c r="U52" s="228"/>
    </row>
    <row r="53" spans="1:21" x14ac:dyDescent="0.25">
      <c r="A53" s="228"/>
      <c r="B53" s="228"/>
      <c r="C53" s="228"/>
      <c r="D53" s="228"/>
      <c r="E53" s="228"/>
      <c r="F53" s="228"/>
      <c r="G53" s="228"/>
      <c r="H53" s="228"/>
      <c r="I53" s="228"/>
      <c r="J53" s="228"/>
      <c r="K53" s="228"/>
      <c r="L53" s="228"/>
      <c r="M53" s="228"/>
      <c r="N53" s="228"/>
      <c r="O53" s="228"/>
      <c r="P53" s="228"/>
      <c r="Q53" s="228"/>
      <c r="R53" s="228"/>
      <c r="S53" s="228"/>
      <c r="T53" s="228"/>
      <c r="U53" s="228"/>
    </row>
    <row r="54" spans="1:21" x14ac:dyDescent="0.25">
      <c r="A54" s="228"/>
      <c r="B54" s="228"/>
      <c r="C54" s="228"/>
      <c r="D54" s="228"/>
      <c r="E54" s="228"/>
      <c r="F54" s="228"/>
      <c r="G54" s="228"/>
      <c r="H54" s="228"/>
      <c r="I54" s="228"/>
      <c r="J54" s="228"/>
      <c r="K54" s="228"/>
      <c r="L54" s="228"/>
      <c r="M54" s="228"/>
      <c r="N54" s="228"/>
      <c r="O54" s="228"/>
      <c r="P54" s="228"/>
      <c r="Q54" s="228"/>
      <c r="R54" s="228"/>
      <c r="S54" s="228"/>
      <c r="T54" s="228"/>
      <c r="U54" s="228"/>
    </row>
    <row r="55" spans="1:21" x14ac:dyDescent="0.25">
      <c r="A55" s="228"/>
      <c r="B55" s="228"/>
      <c r="C55" s="228"/>
      <c r="D55" s="228"/>
      <c r="E55" s="228"/>
      <c r="F55" s="228"/>
      <c r="G55" s="228"/>
      <c r="H55" s="228"/>
      <c r="I55" s="228"/>
      <c r="J55" s="228"/>
      <c r="K55" s="228"/>
      <c r="L55" s="228"/>
      <c r="M55" s="228"/>
      <c r="N55" s="228"/>
      <c r="O55" s="228"/>
      <c r="P55" s="228"/>
      <c r="Q55" s="228"/>
      <c r="R55" s="228"/>
      <c r="S55" s="228"/>
      <c r="T55" s="228"/>
      <c r="U55" s="228"/>
    </row>
    <row r="56" spans="1:21" x14ac:dyDescent="0.25">
      <c r="A56" s="228"/>
      <c r="B56" s="228"/>
      <c r="C56" s="228"/>
      <c r="D56" s="228"/>
      <c r="E56" s="228"/>
      <c r="F56" s="228"/>
      <c r="G56" s="228"/>
      <c r="H56" s="228"/>
      <c r="I56" s="228"/>
      <c r="J56" s="228"/>
      <c r="K56" s="228"/>
      <c r="L56" s="228"/>
      <c r="M56" s="228"/>
      <c r="N56" s="228"/>
      <c r="O56" s="228"/>
      <c r="P56" s="228"/>
      <c r="Q56" s="228"/>
      <c r="R56" s="228"/>
      <c r="S56" s="228"/>
      <c r="T56" s="228"/>
      <c r="U56" s="228"/>
    </row>
    <row r="57" spans="1:21" x14ac:dyDescent="0.25">
      <c r="A57" s="228"/>
      <c r="B57" s="228"/>
      <c r="C57" s="228"/>
      <c r="D57" s="228"/>
      <c r="E57" s="228"/>
      <c r="F57" s="228"/>
      <c r="G57" s="228"/>
      <c r="H57" s="228"/>
      <c r="I57" s="228"/>
      <c r="J57" s="228"/>
      <c r="K57" s="228"/>
      <c r="L57" s="228"/>
      <c r="M57" s="228"/>
      <c r="N57" s="228"/>
      <c r="O57" s="228"/>
      <c r="P57" s="228"/>
      <c r="Q57" s="228"/>
      <c r="R57" s="228"/>
      <c r="S57" s="228"/>
      <c r="T57" s="228"/>
      <c r="U57" s="228"/>
    </row>
    <row r="58" spans="1:21" x14ac:dyDescent="0.25">
      <c r="A58" s="228"/>
      <c r="B58" s="228"/>
      <c r="C58" s="228"/>
      <c r="D58" s="228"/>
      <c r="E58" s="228"/>
      <c r="F58" s="228"/>
      <c r="G58" s="228"/>
      <c r="H58" s="228"/>
      <c r="I58" s="228"/>
      <c r="J58" s="228"/>
      <c r="K58" s="228"/>
      <c r="L58" s="228"/>
      <c r="M58" s="228"/>
      <c r="N58" s="228"/>
      <c r="O58" s="228"/>
      <c r="P58" s="228"/>
      <c r="Q58" s="228"/>
      <c r="R58" s="228"/>
      <c r="S58" s="228"/>
      <c r="T58" s="228"/>
      <c r="U58" s="228"/>
    </row>
    <row r="59" spans="1:21" x14ac:dyDescent="0.25">
      <c r="A59" s="228"/>
      <c r="B59" s="228"/>
      <c r="C59" s="228"/>
      <c r="D59" s="228"/>
      <c r="E59" s="228"/>
      <c r="F59" s="228"/>
      <c r="G59" s="228"/>
      <c r="H59" s="228"/>
      <c r="I59" s="228"/>
      <c r="J59" s="228"/>
      <c r="K59" s="228"/>
      <c r="L59" s="228"/>
      <c r="M59" s="228"/>
      <c r="N59" s="228"/>
      <c r="O59" s="228"/>
      <c r="P59" s="228"/>
      <c r="Q59" s="228"/>
      <c r="R59" s="228"/>
      <c r="S59" s="228"/>
      <c r="T59" s="228"/>
      <c r="U59" s="228"/>
    </row>
    <row r="60" spans="1:21" x14ac:dyDescent="0.25">
      <c r="A60" s="228"/>
      <c r="B60" s="228"/>
      <c r="C60" s="228"/>
      <c r="D60" s="228"/>
      <c r="E60" s="228"/>
      <c r="F60" s="228"/>
      <c r="G60" s="228"/>
      <c r="H60" s="228"/>
      <c r="I60" s="228"/>
      <c r="J60" s="228"/>
      <c r="K60" s="228"/>
      <c r="L60" s="228"/>
      <c r="M60" s="228"/>
      <c r="N60" s="228"/>
      <c r="O60" s="228"/>
      <c r="P60" s="228"/>
      <c r="Q60" s="228"/>
      <c r="R60" s="228"/>
      <c r="S60" s="228"/>
      <c r="T60" s="228"/>
      <c r="U60" s="228"/>
    </row>
    <row r="61" spans="1:21" x14ac:dyDescent="0.25">
      <c r="A61" s="228"/>
      <c r="B61" s="228"/>
      <c r="C61" s="228"/>
      <c r="D61" s="228"/>
      <c r="E61" s="228"/>
      <c r="F61" s="228"/>
      <c r="G61" s="228"/>
      <c r="H61" s="228"/>
      <c r="I61" s="228"/>
      <c r="J61" s="228"/>
      <c r="K61" s="228"/>
      <c r="L61" s="228"/>
      <c r="M61" s="228"/>
      <c r="N61" s="228"/>
      <c r="O61" s="228"/>
      <c r="P61" s="228"/>
      <c r="Q61" s="228"/>
      <c r="R61" s="228"/>
      <c r="S61" s="228"/>
      <c r="T61" s="228"/>
      <c r="U61" s="228"/>
    </row>
    <row r="62" spans="1:21" x14ac:dyDescent="0.25">
      <c r="A62" s="228"/>
      <c r="B62" s="228"/>
      <c r="C62" s="228"/>
      <c r="D62" s="228"/>
      <c r="E62" s="228"/>
      <c r="F62" s="228"/>
      <c r="G62" s="228"/>
      <c r="H62" s="228"/>
      <c r="I62" s="228"/>
      <c r="J62" s="228"/>
      <c r="K62" s="228"/>
      <c r="L62" s="228"/>
      <c r="M62" s="228"/>
      <c r="N62" s="228"/>
      <c r="O62" s="228"/>
      <c r="P62" s="228"/>
      <c r="Q62" s="228"/>
      <c r="R62" s="228"/>
      <c r="S62" s="228"/>
      <c r="T62" s="228"/>
      <c r="U62" s="228"/>
    </row>
    <row r="63" spans="1:21" x14ac:dyDescent="0.25">
      <c r="A63" s="228"/>
      <c r="B63" s="228"/>
      <c r="C63" s="228"/>
      <c r="D63" s="228"/>
      <c r="E63" s="228"/>
      <c r="F63" s="228"/>
      <c r="G63" s="228"/>
      <c r="H63" s="228"/>
      <c r="I63" s="228"/>
      <c r="J63" s="228"/>
      <c r="K63" s="228"/>
      <c r="L63" s="228"/>
      <c r="M63" s="228"/>
      <c r="N63" s="228"/>
      <c r="O63" s="228"/>
      <c r="P63" s="228"/>
      <c r="Q63" s="228"/>
      <c r="R63" s="228"/>
      <c r="S63" s="228"/>
      <c r="T63" s="228"/>
      <c r="U63" s="228"/>
    </row>
    <row r="64" spans="1:21" x14ac:dyDescent="0.25">
      <c r="A64" s="228"/>
      <c r="B64" s="228"/>
      <c r="C64" s="228"/>
      <c r="D64" s="228"/>
      <c r="E64" s="228"/>
      <c r="F64" s="228"/>
      <c r="G64" s="228"/>
      <c r="H64" s="228"/>
      <c r="I64" s="228"/>
      <c r="J64" s="228"/>
      <c r="K64" s="228"/>
      <c r="L64" s="228"/>
      <c r="M64" s="228"/>
      <c r="N64" s="228"/>
      <c r="O64" s="228"/>
      <c r="P64" s="228"/>
      <c r="Q64" s="228"/>
      <c r="R64" s="228"/>
      <c r="S64" s="228"/>
      <c r="T64" s="228"/>
      <c r="U64" s="228"/>
    </row>
    <row r="65" spans="1:21" x14ac:dyDescent="0.25">
      <c r="A65" s="228"/>
      <c r="B65" s="228"/>
      <c r="C65" s="228"/>
      <c r="D65" s="228"/>
      <c r="E65" s="228"/>
      <c r="F65" s="228"/>
      <c r="G65" s="228"/>
      <c r="H65" s="228"/>
      <c r="I65" s="228"/>
      <c r="J65" s="228"/>
      <c r="K65" s="228"/>
      <c r="L65" s="228"/>
      <c r="M65" s="228"/>
      <c r="N65" s="228"/>
      <c r="O65" s="228"/>
      <c r="P65" s="228"/>
      <c r="Q65" s="228"/>
      <c r="R65" s="228"/>
      <c r="S65" s="228"/>
      <c r="T65" s="228"/>
      <c r="U65" s="228"/>
    </row>
    <row r="66" spans="1:21" x14ac:dyDescent="0.25">
      <c r="A66" s="228"/>
      <c r="B66" s="228"/>
      <c r="C66" s="228"/>
      <c r="D66" s="228"/>
      <c r="E66" s="228"/>
      <c r="F66" s="228"/>
      <c r="G66" s="228"/>
      <c r="H66" s="228"/>
      <c r="I66" s="228"/>
      <c r="J66" s="228"/>
      <c r="K66" s="228"/>
      <c r="L66" s="228"/>
      <c r="M66" s="228"/>
      <c r="N66" s="228"/>
      <c r="O66" s="228"/>
      <c r="P66" s="228"/>
      <c r="Q66" s="228"/>
      <c r="R66" s="228"/>
      <c r="S66" s="228"/>
      <c r="T66" s="228"/>
      <c r="U66" s="228"/>
    </row>
    <row r="67" spans="1:21" x14ac:dyDescent="0.25">
      <c r="A67" s="228"/>
      <c r="B67" s="228"/>
      <c r="C67" s="228"/>
      <c r="D67" s="228"/>
      <c r="E67" s="228"/>
      <c r="F67" s="228"/>
      <c r="G67" s="228"/>
      <c r="H67" s="228"/>
      <c r="I67" s="228"/>
      <c r="J67" s="228"/>
      <c r="K67" s="228"/>
      <c r="L67" s="228"/>
      <c r="M67" s="228"/>
      <c r="N67" s="228"/>
      <c r="O67" s="228"/>
      <c r="P67" s="228"/>
      <c r="Q67" s="228"/>
      <c r="R67" s="228"/>
      <c r="S67" s="228"/>
      <c r="T67" s="228"/>
      <c r="U67" s="228"/>
    </row>
    <row r="68" spans="1:21" x14ac:dyDescent="0.25">
      <c r="A68" s="228"/>
      <c r="B68" s="228"/>
      <c r="C68" s="228"/>
      <c r="D68" s="228"/>
      <c r="E68" s="228"/>
      <c r="F68" s="228"/>
      <c r="G68" s="228"/>
      <c r="H68" s="228"/>
      <c r="I68" s="228"/>
      <c r="J68" s="228"/>
      <c r="K68" s="228"/>
      <c r="L68" s="228"/>
      <c r="M68" s="228"/>
      <c r="N68" s="228"/>
      <c r="O68" s="228"/>
      <c r="P68" s="228"/>
      <c r="Q68" s="228"/>
      <c r="R68" s="228"/>
      <c r="S68" s="228"/>
      <c r="T68" s="228"/>
      <c r="U68" s="228"/>
    </row>
    <row r="69" spans="1:21" x14ac:dyDescent="0.25">
      <c r="A69" s="228"/>
      <c r="B69" s="228"/>
      <c r="C69" s="228"/>
      <c r="D69" s="228"/>
      <c r="E69" s="228"/>
      <c r="F69" s="228"/>
      <c r="G69" s="228"/>
      <c r="H69" s="228"/>
      <c r="I69" s="228"/>
      <c r="J69" s="228"/>
      <c r="K69" s="228"/>
      <c r="L69" s="228"/>
      <c r="M69" s="228"/>
      <c r="N69" s="228"/>
      <c r="O69" s="228"/>
      <c r="P69" s="228"/>
      <c r="Q69" s="228"/>
      <c r="R69" s="228"/>
      <c r="S69" s="228"/>
      <c r="T69" s="228"/>
      <c r="U69" s="228"/>
    </row>
    <row r="70" spans="1:21" x14ac:dyDescent="0.25">
      <c r="A70" s="228"/>
      <c r="B70" s="228"/>
      <c r="C70" s="228"/>
      <c r="D70" s="228"/>
      <c r="E70" s="228"/>
      <c r="F70" s="228"/>
      <c r="G70" s="228"/>
      <c r="H70" s="228"/>
      <c r="I70" s="228"/>
      <c r="J70" s="228"/>
      <c r="K70" s="228"/>
      <c r="L70" s="228"/>
      <c r="M70" s="228"/>
      <c r="N70" s="228"/>
      <c r="O70" s="228"/>
      <c r="P70" s="228"/>
      <c r="Q70" s="228"/>
      <c r="R70" s="228"/>
      <c r="S70" s="228"/>
      <c r="T70" s="228"/>
      <c r="U70" s="228"/>
    </row>
    <row r="71" spans="1:21" x14ac:dyDescent="0.25">
      <c r="A71" s="228"/>
      <c r="B71" s="228"/>
      <c r="C71" s="228"/>
      <c r="D71" s="228"/>
      <c r="E71" s="228"/>
      <c r="F71" s="228"/>
      <c r="G71" s="228"/>
      <c r="H71" s="228"/>
      <c r="I71" s="228"/>
      <c r="J71" s="228"/>
      <c r="K71" s="228"/>
      <c r="L71" s="228"/>
      <c r="M71" s="228"/>
      <c r="N71" s="228"/>
      <c r="O71" s="228"/>
      <c r="P71" s="228"/>
      <c r="Q71" s="228"/>
      <c r="R71" s="228"/>
      <c r="S71" s="228"/>
      <c r="T71" s="228"/>
      <c r="U71" s="228"/>
    </row>
    <row r="72" spans="1:21" x14ac:dyDescent="0.25">
      <c r="A72" s="228"/>
      <c r="B72" s="228"/>
      <c r="C72" s="228"/>
      <c r="D72" s="228"/>
      <c r="E72" s="228"/>
      <c r="F72" s="228"/>
      <c r="G72" s="228"/>
      <c r="H72" s="228"/>
      <c r="I72" s="228"/>
      <c r="J72" s="228"/>
      <c r="K72" s="228"/>
      <c r="L72" s="228"/>
      <c r="M72" s="228"/>
      <c r="N72" s="228"/>
      <c r="O72" s="228"/>
      <c r="P72" s="228"/>
      <c r="Q72" s="228"/>
      <c r="R72" s="228"/>
      <c r="S72" s="228"/>
      <c r="T72" s="228"/>
      <c r="U72" s="228"/>
    </row>
    <row r="73" spans="1:21" x14ac:dyDescent="0.25">
      <c r="A73" s="228"/>
      <c r="B73" s="228"/>
      <c r="C73" s="228"/>
      <c r="D73" s="228"/>
      <c r="E73" s="228"/>
      <c r="F73" s="228"/>
      <c r="G73" s="228"/>
      <c r="H73" s="228"/>
      <c r="I73" s="228"/>
      <c r="J73" s="228"/>
      <c r="K73" s="228"/>
      <c r="L73" s="228"/>
      <c r="M73" s="228"/>
      <c r="N73" s="228"/>
      <c r="O73" s="228"/>
      <c r="P73" s="228"/>
      <c r="Q73" s="228"/>
      <c r="R73" s="228"/>
      <c r="S73" s="228"/>
      <c r="T73" s="228"/>
      <c r="U73" s="228"/>
    </row>
    <row r="74" spans="1:21" x14ac:dyDescent="0.25">
      <c r="A74" s="228"/>
      <c r="B74" s="228"/>
      <c r="C74" s="228"/>
      <c r="D74" s="228"/>
      <c r="E74" s="228"/>
      <c r="F74" s="228"/>
      <c r="G74" s="228"/>
      <c r="H74" s="228"/>
      <c r="I74" s="228"/>
      <c r="J74" s="228"/>
      <c r="K74" s="228"/>
      <c r="L74" s="228"/>
      <c r="M74" s="228"/>
      <c r="N74" s="228"/>
      <c r="O74" s="228"/>
      <c r="P74" s="228"/>
      <c r="Q74" s="228"/>
      <c r="R74" s="228"/>
      <c r="S74" s="228"/>
      <c r="T74" s="228"/>
      <c r="U74" s="228"/>
    </row>
    <row r="75" spans="1:21" x14ac:dyDescent="0.25">
      <c r="A75" s="228"/>
      <c r="B75" s="228"/>
      <c r="C75" s="228"/>
      <c r="D75" s="228"/>
      <c r="E75" s="228"/>
      <c r="F75" s="228"/>
      <c r="G75" s="228"/>
      <c r="H75" s="228"/>
      <c r="I75" s="228"/>
      <c r="J75" s="228"/>
      <c r="K75" s="228"/>
      <c r="L75" s="228"/>
      <c r="M75" s="228"/>
      <c r="N75" s="228"/>
      <c r="O75" s="228"/>
      <c r="P75" s="228"/>
      <c r="Q75" s="228"/>
      <c r="R75" s="228"/>
      <c r="S75" s="228"/>
      <c r="T75" s="228"/>
      <c r="U75" s="228"/>
    </row>
    <row r="76" spans="1:21" x14ac:dyDescent="0.25">
      <c r="A76" s="228"/>
      <c r="B76" s="228"/>
      <c r="C76" s="228"/>
      <c r="D76" s="228"/>
      <c r="E76" s="228"/>
      <c r="F76" s="228"/>
      <c r="G76" s="228"/>
      <c r="H76" s="228"/>
      <c r="I76" s="228"/>
      <c r="J76" s="228"/>
      <c r="K76" s="228"/>
      <c r="L76" s="228"/>
      <c r="M76" s="228"/>
      <c r="N76" s="228"/>
      <c r="O76" s="228"/>
      <c r="P76" s="228"/>
      <c r="Q76" s="228"/>
      <c r="R76" s="228"/>
      <c r="S76" s="228"/>
      <c r="T76" s="228"/>
      <c r="U76" s="228"/>
    </row>
    <row r="77" spans="1:21" x14ac:dyDescent="0.25">
      <c r="A77" s="228"/>
      <c r="B77" s="228"/>
      <c r="C77" s="228"/>
      <c r="D77" s="228"/>
      <c r="E77" s="228"/>
      <c r="F77" s="228"/>
      <c r="G77" s="228"/>
      <c r="H77" s="228"/>
      <c r="I77" s="228"/>
      <c r="J77" s="228"/>
      <c r="K77" s="228"/>
      <c r="L77" s="228"/>
      <c r="M77" s="228"/>
      <c r="N77" s="228"/>
      <c r="O77" s="228"/>
      <c r="P77" s="228"/>
      <c r="Q77" s="228"/>
      <c r="R77" s="228"/>
      <c r="S77" s="228"/>
      <c r="T77" s="228"/>
      <c r="U77" s="228"/>
    </row>
    <row r="78" spans="1:21" x14ac:dyDescent="0.25">
      <c r="A78" s="228"/>
      <c r="B78" s="228"/>
      <c r="C78" s="228"/>
      <c r="D78" s="228"/>
      <c r="E78" s="228"/>
      <c r="F78" s="228"/>
      <c r="G78" s="228"/>
      <c r="H78" s="228"/>
      <c r="I78" s="228"/>
      <c r="J78" s="228"/>
      <c r="K78" s="228"/>
      <c r="L78" s="228"/>
      <c r="M78" s="228"/>
      <c r="N78" s="228"/>
      <c r="O78" s="228"/>
      <c r="P78" s="228"/>
      <c r="Q78" s="228"/>
      <c r="R78" s="228"/>
      <c r="S78" s="228"/>
      <c r="T78" s="228"/>
      <c r="U78" s="228"/>
    </row>
    <row r="79" spans="1:21" x14ac:dyDescent="0.25">
      <c r="A79" s="228"/>
      <c r="B79" s="228"/>
      <c r="C79" s="228"/>
      <c r="D79" s="228"/>
      <c r="E79" s="228"/>
      <c r="F79" s="228"/>
      <c r="G79" s="228"/>
      <c r="H79" s="228"/>
      <c r="I79" s="228"/>
      <c r="J79" s="228"/>
      <c r="K79" s="228"/>
      <c r="L79" s="228"/>
      <c r="M79" s="228"/>
      <c r="N79" s="228"/>
      <c r="O79" s="228"/>
      <c r="P79" s="228"/>
      <c r="Q79" s="228"/>
      <c r="R79" s="228"/>
      <c r="S79" s="228"/>
      <c r="T79" s="228"/>
      <c r="U79" s="228"/>
    </row>
    <row r="80" spans="1:21" x14ac:dyDescent="0.25">
      <c r="A80" s="228"/>
      <c r="B80" s="228"/>
      <c r="C80" s="228"/>
      <c r="D80" s="228"/>
      <c r="E80" s="228"/>
      <c r="F80" s="228"/>
      <c r="G80" s="228"/>
      <c r="H80" s="228"/>
      <c r="I80" s="228"/>
      <c r="J80" s="228"/>
      <c r="K80" s="228"/>
      <c r="L80" s="228"/>
      <c r="M80" s="228"/>
      <c r="N80" s="228"/>
      <c r="O80" s="228"/>
      <c r="P80" s="228"/>
      <c r="Q80" s="228"/>
      <c r="R80" s="228"/>
      <c r="S80" s="228"/>
      <c r="T80" s="228"/>
      <c r="U80" s="228"/>
    </row>
    <row r="81" spans="1:21" x14ac:dyDescent="0.25">
      <c r="A81" s="228"/>
      <c r="B81" s="228"/>
      <c r="C81" s="228"/>
      <c r="D81" s="228"/>
      <c r="E81" s="228"/>
      <c r="F81" s="228"/>
      <c r="G81" s="228"/>
      <c r="H81" s="228"/>
      <c r="I81" s="228"/>
      <c r="J81" s="228"/>
      <c r="K81" s="228"/>
      <c r="L81" s="228"/>
      <c r="M81" s="228"/>
      <c r="N81" s="228"/>
      <c r="O81" s="228"/>
      <c r="P81" s="228"/>
      <c r="Q81" s="228"/>
      <c r="R81" s="228"/>
      <c r="S81" s="228"/>
      <c r="T81" s="228"/>
      <c r="U81" s="228"/>
    </row>
    <row r="82" spans="1:21" x14ac:dyDescent="0.25">
      <c r="A82" s="228"/>
      <c r="B82" s="228"/>
      <c r="C82" s="228"/>
      <c r="D82" s="228"/>
      <c r="E82" s="228"/>
      <c r="F82" s="228"/>
      <c r="G82" s="228"/>
      <c r="H82" s="228"/>
      <c r="I82" s="228"/>
      <c r="J82" s="228"/>
      <c r="K82" s="228"/>
      <c r="L82" s="228"/>
      <c r="M82" s="228"/>
      <c r="N82" s="228"/>
      <c r="O82" s="228"/>
      <c r="P82" s="228"/>
      <c r="Q82" s="228"/>
      <c r="R82" s="228"/>
      <c r="S82" s="228"/>
      <c r="T82" s="228"/>
      <c r="U82" s="228"/>
    </row>
    <row r="83" spans="1:21" x14ac:dyDescent="0.25">
      <c r="A83" s="228"/>
      <c r="B83" s="228"/>
      <c r="C83" s="228"/>
      <c r="D83" s="228"/>
      <c r="E83" s="228"/>
      <c r="F83" s="228"/>
      <c r="G83" s="228"/>
      <c r="H83" s="228"/>
      <c r="I83" s="228"/>
      <c r="J83" s="228"/>
      <c r="K83" s="228"/>
      <c r="L83" s="228"/>
      <c r="M83" s="228"/>
      <c r="N83" s="228"/>
      <c r="O83" s="228"/>
      <c r="P83" s="228"/>
      <c r="Q83" s="228"/>
      <c r="R83" s="228"/>
      <c r="S83" s="228"/>
      <c r="T83" s="228"/>
      <c r="U83" s="228"/>
    </row>
    <row r="84" spans="1:21" x14ac:dyDescent="0.25">
      <c r="A84" s="228"/>
      <c r="B84" s="228"/>
      <c r="C84" s="228"/>
      <c r="D84" s="228"/>
      <c r="E84" s="228"/>
      <c r="F84" s="228"/>
      <c r="G84" s="228"/>
      <c r="H84" s="228"/>
      <c r="I84" s="228"/>
      <c r="J84" s="228"/>
      <c r="K84" s="228"/>
      <c r="L84" s="228"/>
      <c r="M84" s="228"/>
      <c r="N84" s="228"/>
      <c r="O84" s="228"/>
      <c r="P84" s="228"/>
      <c r="Q84" s="228"/>
      <c r="R84" s="228"/>
      <c r="S84" s="228"/>
      <c r="T84" s="228"/>
      <c r="U84" s="228"/>
    </row>
    <row r="85" spans="1:21" x14ac:dyDescent="0.25">
      <c r="A85" s="228"/>
      <c r="B85" s="228"/>
      <c r="C85" s="228"/>
      <c r="D85" s="228"/>
      <c r="E85" s="228"/>
      <c r="F85" s="228"/>
      <c r="G85" s="228"/>
      <c r="H85" s="228"/>
      <c r="I85" s="228"/>
      <c r="J85" s="228"/>
      <c r="K85" s="228"/>
      <c r="L85" s="228"/>
      <c r="M85" s="228"/>
      <c r="N85" s="228"/>
      <c r="O85" s="228"/>
      <c r="P85" s="228"/>
      <c r="Q85" s="228"/>
      <c r="R85" s="228"/>
      <c r="S85" s="228"/>
      <c r="T85" s="228"/>
      <c r="U85" s="228"/>
    </row>
    <row r="86" spans="1:21" x14ac:dyDescent="0.25">
      <c r="A86" s="228"/>
      <c r="B86" s="228"/>
      <c r="C86" s="228"/>
      <c r="D86" s="228"/>
      <c r="E86" s="228"/>
      <c r="F86" s="228"/>
      <c r="G86" s="228"/>
      <c r="H86" s="228"/>
      <c r="I86" s="228"/>
      <c r="J86" s="228"/>
      <c r="K86" s="228"/>
      <c r="L86" s="228"/>
      <c r="M86" s="228"/>
      <c r="N86" s="228"/>
      <c r="O86" s="228"/>
      <c r="P86" s="228"/>
      <c r="Q86" s="228"/>
      <c r="R86" s="228"/>
      <c r="S86" s="228"/>
      <c r="T86" s="228"/>
      <c r="U86" s="228"/>
    </row>
    <row r="87" spans="1:21" x14ac:dyDescent="0.25">
      <c r="A87" s="228"/>
      <c r="B87" s="228"/>
      <c r="C87" s="228"/>
      <c r="D87" s="228"/>
      <c r="E87" s="228"/>
      <c r="F87" s="228"/>
      <c r="G87" s="228"/>
      <c r="H87" s="228"/>
      <c r="I87" s="228"/>
      <c r="J87" s="228"/>
      <c r="K87" s="228"/>
      <c r="L87" s="228"/>
      <c r="M87" s="228"/>
      <c r="N87" s="228"/>
      <c r="O87" s="228"/>
      <c r="P87" s="228"/>
      <c r="Q87" s="228"/>
      <c r="R87" s="228"/>
      <c r="S87" s="228"/>
      <c r="T87" s="228"/>
      <c r="U87" s="228"/>
    </row>
    <row r="88" spans="1:21" x14ac:dyDescent="0.25">
      <c r="A88" s="228"/>
      <c r="B88" s="228"/>
      <c r="C88" s="228"/>
      <c r="D88" s="228"/>
      <c r="E88" s="228"/>
      <c r="F88" s="228"/>
      <c r="G88" s="228"/>
      <c r="H88" s="228"/>
      <c r="I88" s="228"/>
      <c r="J88" s="228"/>
      <c r="K88" s="228"/>
      <c r="L88" s="228"/>
      <c r="M88" s="228"/>
      <c r="N88" s="228"/>
      <c r="O88" s="228"/>
      <c r="P88" s="228"/>
      <c r="Q88" s="228"/>
      <c r="R88" s="228"/>
      <c r="S88" s="228"/>
      <c r="T88" s="228"/>
      <c r="U88" s="228"/>
    </row>
    <row r="89" spans="1:21" x14ac:dyDescent="0.25">
      <c r="A89" s="228"/>
      <c r="B89" s="228"/>
      <c r="C89" s="228"/>
      <c r="D89" s="228"/>
      <c r="E89" s="228"/>
      <c r="F89" s="228"/>
      <c r="G89" s="228"/>
      <c r="H89" s="228"/>
      <c r="I89" s="228"/>
      <c r="J89" s="228"/>
      <c r="K89" s="228"/>
      <c r="L89" s="228"/>
      <c r="M89" s="228"/>
      <c r="N89" s="228"/>
      <c r="O89" s="228"/>
      <c r="P89" s="228"/>
      <c r="Q89" s="228"/>
      <c r="R89" s="228"/>
      <c r="S89" s="228"/>
      <c r="T89" s="228"/>
      <c r="U89" s="228"/>
    </row>
    <row r="90" spans="1:21" x14ac:dyDescent="0.25">
      <c r="A90" s="228"/>
      <c r="B90" s="228"/>
      <c r="C90" s="228"/>
      <c r="D90" s="228"/>
      <c r="E90" s="228"/>
      <c r="F90" s="228"/>
      <c r="G90" s="228"/>
      <c r="H90" s="228"/>
      <c r="I90" s="228"/>
      <c r="J90" s="228"/>
      <c r="K90" s="228"/>
      <c r="L90" s="228"/>
      <c r="M90" s="228"/>
      <c r="N90" s="228"/>
      <c r="O90" s="228"/>
      <c r="P90" s="228"/>
      <c r="Q90" s="228"/>
      <c r="R90" s="228"/>
      <c r="S90" s="228"/>
      <c r="T90" s="228"/>
      <c r="U90" s="228"/>
    </row>
    <row r="91" spans="1:21" x14ac:dyDescent="0.25">
      <c r="A91" s="228"/>
      <c r="B91" s="228"/>
      <c r="C91" s="228"/>
      <c r="D91" s="228"/>
      <c r="E91" s="228"/>
      <c r="F91" s="228"/>
      <c r="G91" s="228"/>
      <c r="H91" s="228"/>
      <c r="I91" s="228"/>
      <c r="J91" s="228"/>
      <c r="K91" s="228"/>
      <c r="L91" s="228"/>
      <c r="M91" s="228"/>
      <c r="N91" s="228"/>
      <c r="O91" s="228"/>
      <c r="P91" s="228"/>
      <c r="Q91" s="228"/>
      <c r="R91" s="228"/>
      <c r="S91" s="228"/>
      <c r="T91" s="228"/>
      <c r="U91" s="228"/>
    </row>
    <row r="92" spans="1:21" x14ac:dyDescent="0.25">
      <c r="A92" s="228"/>
      <c r="B92" s="228"/>
      <c r="C92" s="228"/>
      <c r="D92" s="228"/>
      <c r="E92" s="228"/>
      <c r="F92" s="228"/>
      <c r="G92" s="228"/>
      <c r="H92" s="228"/>
      <c r="I92" s="228"/>
      <c r="J92" s="228"/>
      <c r="K92" s="228"/>
      <c r="L92" s="228"/>
      <c r="M92" s="228"/>
      <c r="N92" s="228"/>
      <c r="O92" s="228"/>
      <c r="P92" s="228"/>
      <c r="Q92" s="228"/>
      <c r="R92" s="228"/>
      <c r="S92" s="228"/>
      <c r="T92" s="228"/>
      <c r="U92" s="228"/>
    </row>
    <row r="93" spans="1:21" x14ac:dyDescent="0.25">
      <c r="A93" s="228"/>
      <c r="B93" s="228"/>
      <c r="C93" s="228"/>
      <c r="D93" s="228"/>
      <c r="E93" s="228"/>
      <c r="F93" s="228"/>
      <c r="G93" s="228"/>
      <c r="H93" s="228"/>
      <c r="I93" s="228"/>
      <c r="J93" s="228"/>
      <c r="K93" s="228"/>
      <c r="L93" s="228"/>
      <c r="M93" s="228"/>
      <c r="N93" s="228"/>
      <c r="O93" s="228"/>
      <c r="P93" s="228"/>
      <c r="Q93" s="228"/>
      <c r="R93" s="228"/>
      <c r="S93" s="228"/>
      <c r="T93" s="228"/>
      <c r="U93" s="228"/>
    </row>
    <row r="94" spans="1:21" x14ac:dyDescent="0.25">
      <c r="A94" s="228"/>
      <c r="B94" s="228"/>
      <c r="C94" s="228"/>
      <c r="D94" s="228"/>
      <c r="E94" s="228"/>
      <c r="F94" s="228"/>
      <c r="G94" s="228"/>
      <c r="H94" s="228"/>
      <c r="I94" s="228"/>
      <c r="J94" s="228"/>
      <c r="K94" s="228"/>
      <c r="L94" s="228"/>
      <c r="M94" s="228"/>
      <c r="N94" s="228"/>
      <c r="O94" s="228"/>
      <c r="P94" s="228"/>
      <c r="Q94" s="228"/>
      <c r="R94" s="228"/>
      <c r="S94" s="228"/>
      <c r="T94" s="228"/>
      <c r="U94" s="228"/>
    </row>
    <row r="95" spans="1:21" x14ac:dyDescent="0.25">
      <c r="A95" s="228"/>
      <c r="B95" s="228"/>
      <c r="C95" s="228"/>
      <c r="D95" s="228"/>
      <c r="E95" s="228"/>
      <c r="F95" s="228"/>
      <c r="G95" s="228"/>
      <c r="H95" s="228"/>
      <c r="I95" s="228"/>
      <c r="J95" s="228"/>
      <c r="K95" s="228"/>
      <c r="L95" s="228"/>
      <c r="M95" s="228"/>
      <c r="N95" s="228"/>
      <c r="O95" s="228"/>
      <c r="P95" s="228"/>
      <c r="Q95" s="228"/>
      <c r="R95" s="228"/>
      <c r="S95" s="228"/>
      <c r="T95" s="228"/>
      <c r="U95" s="228"/>
    </row>
    <row r="96" spans="1:21" x14ac:dyDescent="0.25">
      <c r="A96" s="228"/>
      <c r="B96" s="228"/>
      <c r="C96" s="228"/>
      <c r="D96" s="228"/>
      <c r="E96" s="228"/>
      <c r="F96" s="228"/>
      <c r="G96" s="228"/>
      <c r="H96" s="228"/>
      <c r="I96" s="228"/>
      <c r="J96" s="228"/>
      <c r="K96" s="228"/>
      <c r="L96" s="228"/>
      <c r="M96" s="228"/>
      <c r="N96" s="228"/>
      <c r="O96" s="228"/>
      <c r="P96" s="228"/>
      <c r="Q96" s="228"/>
      <c r="R96" s="228"/>
      <c r="S96" s="228"/>
      <c r="T96" s="228"/>
      <c r="U96" s="228"/>
    </row>
    <row r="97" spans="1:21" x14ac:dyDescent="0.25">
      <c r="A97" s="228"/>
      <c r="B97" s="228"/>
      <c r="C97" s="228"/>
      <c r="D97" s="228"/>
      <c r="E97" s="228"/>
      <c r="F97" s="228"/>
      <c r="G97" s="228"/>
      <c r="H97" s="228"/>
      <c r="I97" s="228"/>
      <c r="J97" s="228"/>
      <c r="K97" s="228"/>
      <c r="L97" s="228"/>
      <c r="M97" s="228"/>
      <c r="N97" s="228"/>
      <c r="O97" s="228"/>
      <c r="P97" s="228"/>
      <c r="Q97" s="228"/>
      <c r="R97" s="228"/>
      <c r="S97" s="228"/>
      <c r="T97" s="228"/>
      <c r="U97" s="228"/>
    </row>
    <row r="98" spans="1:21" x14ac:dyDescent="0.25">
      <c r="A98" s="228"/>
      <c r="B98" s="228"/>
      <c r="C98" s="228"/>
      <c r="D98" s="228"/>
      <c r="E98" s="228"/>
      <c r="F98" s="228"/>
      <c r="G98" s="228"/>
      <c r="H98" s="228"/>
      <c r="I98" s="228"/>
      <c r="J98" s="228"/>
      <c r="K98" s="228"/>
      <c r="L98" s="228"/>
      <c r="M98" s="228"/>
      <c r="N98" s="228"/>
      <c r="O98" s="228"/>
      <c r="P98" s="228"/>
      <c r="Q98" s="228"/>
      <c r="R98" s="228"/>
      <c r="S98" s="228"/>
      <c r="T98" s="228"/>
      <c r="U98" s="228"/>
    </row>
    <row r="99" spans="1:21" x14ac:dyDescent="0.25">
      <c r="A99" s="228"/>
      <c r="B99" s="228"/>
      <c r="C99" s="228"/>
      <c r="D99" s="228"/>
      <c r="E99" s="228"/>
      <c r="F99" s="228"/>
      <c r="G99" s="228"/>
      <c r="H99" s="228"/>
      <c r="I99" s="228"/>
      <c r="J99" s="228"/>
      <c r="K99" s="228"/>
      <c r="L99" s="228"/>
      <c r="M99" s="228"/>
      <c r="N99" s="228"/>
      <c r="O99" s="228"/>
      <c r="P99" s="228"/>
      <c r="Q99" s="228"/>
      <c r="R99" s="228"/>
      <c r="S99" s="228"/>
      <c r="T99" s="228"/>
      <c r="U99" s="228"/>
    </row>
    <row r="100" spans="1:21" x14ac:dyDescent="0.25">
      <c r="A100" s="228"/>
      <c r="B100" s="228"/>
      <c r="C100" s="228"/>
      <c r="D100" s="228"/>
      <c r="E100" s="228"/>
      <c r="F100" s="228"/>
      <c r="G100" s="228"/>
      <c r="H100" s="228"/>
      <c r="I100" s="228"/>
      <c r="J100" s="228"/>
      <c r="K100" s="228"/>
      <c r="L100" s="228"/>
      <c r="M100" s="228"/>
      <c r="N100" s="228"/>
      <c r="O100" s="228"/>
      <c r="P100" s="228"/>
      <c r="Q100" s="228"/>
      <c r="R100" s="228"/>
      <c r="S100" s="228"/>
      <c r="T100" s="228"/>
      <c r="U100" s="228"/>
    </row>
    <row r="101" spans="1:21" x14ac:dyDescent="0.25">
      <c r="A101" s="228"/>
      <c r="B101" s="228"/>
      <c r="C101" s="228"/>
      <c r="D101" s="228"/>
      <c r="E101" s="228"/>
      <c r="F101" s="228"/>
      <c r="G101" s="228"/>
      <c r="H101" s="228"/>
      <c r="I101" s="228"/>
      <c r="J101" s="228"/>
      <c r="K101" s="228"/>
      <c r="L101" s="228"/>
      <c r="M101" s="228"/>
      <c r="N101" s="228"/>
      <c r="O101" s="228"/>
      <c r="P101" s="228"/>
      <c r="Q101" s="228"/>
      <c r="R101" s="228"/>
      <c r="S101" s="228"/>
      <c r="T101" s="228"/>
      <c r="U101" s="228"/>
    </row>
    <row r="102" spans="1:21" x14ac:dyDescent="0.25">
      <c r="A102" s="228"/>
      <c r="B102" s="228"/>
      <c r="C102" s="228"/>
      <c r="D102" s="228"/>
      <c r="E102" s="228"/>
      <c r="F102" s="228"/>
      <c r="G102" s="228"/>
      <c r="H102" s="228"/>
      <c r="I102" s="228"/>
      <c r="J102" s="228"/>
      <c r="K102" s="228"/>
      <c r="L102" s="228"/>
      <c r="M102" s="228"/>
      <c r="N102" s="228"/>
      <c r="O102" s="228"/>
      <c r="P102" s="228"/>
      <c r="Q102" s="228"/>
      <c r="R102" s="228"/>
      <c r="S102" s="228"/>
      <c r="T102" s="228"/>
      <c r="U102" s="228"/>
    </row>
    <row r="103" spans="1:21" x14ac:dyDescent="0.25">
      <c r="A103" s="228"/>
      <c r="B103" s="228"/>
      <c r="C103" s="228"/>
      <c r="D103" s="228"/>
      <c r="E103" s="228"/>
      <c r="F103" s="228"/>
      <c r="G103" s="228"/>
      <c r="H103" s="228"/>
      <c r="I103" s="228"/>
      <c r="J103" s="228"/>
      <c r="K103" s="228"/>
      <c r="L103" s="228"/>
      <c r="M103" s="228"/>
      <c r="N103" s="228"/>
      <c r="O103" s="228"/>
      <c r="P103" s="228"/>
      <c r="Q103" s="228"/>
      <c r="R103" s="228"/>
      <c r="S103" s="228"/>
      <c r="T103" s="228"/>
      <c r="U103" s="228"/>
    </row>
    <row r="104" spans="1:21" x14ac:dyDescent="0.25">
      <c r="A104" s="228"/>
      <c r="B104" s="228"/>
      <c r="C104" s="228"/>
      <c r="D104" s="228"/>
      <c r="E104" s="228"/>
      <c r="F104" s="228"/>
      <c r="G104" s="228"/>
      <c r="H104" s="228"/>
      <c r="I104" s="228"/>
      <c r="J104" s="228"/>
      <c r="K104" s="228"/>
      <c r="L104" s="228"/>
      <c r="M104" s="228"/>
      <c r="N104" s="228"/>
      <c r="O104" s="228"/>
      <c r="P104" s="228"/>
      <c r="Q104" s="228"/>
      <c r="R104" s="228"/>
      <c r="S104" s="228"/>
      <c r="T104" s="228"/>
      <c r="U104" s="228"/>
    </row>
    <row r="105" spans="1:21" x14ac:dyDescent="0.25">
      <c r="A105" s="228"/>
      <c r="B105" s="228"/>
      <c r="C105" s="228"/>
      <c r="D105" s="228"/>
      <c r="E105" s="228"/>
      <c r="F105" s="228"/>
      <c r="G105" s="228"/>
      <c r="H105" s="228"/>
      <c r="I105" s="228"/>
      <c r="J105" s="228"/>
      <c r="K105" s="228"/>
      <c r="L105" s="228"/>
      <c r="M105" s="228"/>
      <c r="N105" s="228"/>
      <c r="O105" s="228"/>
      <c r="P105" s="228"/>
      <c r="Q105" s="228"/>
      <c r="R105" s="228"/>
      <c r="S105" s="228"/>
      <c r="T105" s="228"/>
      <c r="U105" s="228"/>
    </row>
    <row r="106" spans="1:21" x14ac:dyDescent="0.25">
      <c r="A106" s="228"/>
      <c r="B106" s="228"/>
      <c r="C106" s="228"/>
      <c r="D106" s="228"/>
      <c r="E106" s="228"/>
      <c r="F106" s="228"/>
      <c r="G106" s="228"/>
      <c r="H106" s="228"/>
      <c r="I106" s="228"/>
      <c r="J106" s="228"/>
      <c r="K106" s="228"/>
      <c r="L106" s="228"/>
      <c r="M106" s="228"/>
      <c r="N106" s="228"/>
      <c r="O106" s="228"/>
      <c r="P106" s="228"/>
      <c r="Q106" s="228"/>
      <c r="R106" s="228"/>
      <c r="S106" s="228"/>
      <c r="T106" s="228"/>
      <c r="U106" s="228"/>
    </row>
    <row r="107" spans="1:21" x14ac:dyDescent="0.25">
      <c r="A107" s="228"/>
      <c r="B107" s="228"/>
      <c r="C107" s="228"/>
      <c r="D107" s="228"/>
      <c r="E107" s="228"/>
      <c r="F107" s="228"/>
      <c r="G107" s="228"/>
      <c r="H107" s="228"/>
      <c r="I107" s="228"/>
      <c r="J107" s="228"/>
      <c r="K107" s="228"/>
      <c r="L107" s="228"/>
      <c r="M107" s="228"/>
      <c r="N107" s="228"/>
      <c r="O107" s="228"/>
      <c r="P107" s="228"/>
      <c r="Q107" s="228"/>
      <c r="R107" s="228"/>
      <c r="S107" s="228"/>
      <c r="T107" s="228"/>
      <c r="U107" s="228"/>
    </row>
    <row r="108" spans="1:21" x14ac:dyDescent="0.25">
      <c r="A108" s="228"/>
      <c r="B108" s="228"/>
      <c r="C108" s="228"/>
      <c r="D108" s="228"/>
      <c r="E108" s="228"/>
      <c r="F108" s="228"/>
      <c r="G108" s="228"/>
      <c r="H108" s="228"/>
      <c r="I108" s="228"/>
      <c r="J108" s="228"/>
      <c r="K108" s="228"/>
      <c r="L108" s="228"/>
      <c r="M108" s="228"/>
      <c r="N108" s="228"/>
      <c r="O108" s="228"/>
      <c r="P108" s="228"/>
      <c r="Q108" s="228"/>
      <c r="R108" s="228"/>
      <c r="S108" s="228"/>
      <c r="T108" s="228"/>
      <c r="U108" s="228"/>
    </row>
    <row r="109" spans="1:21" x14ac:dyDescent="0.25">
      <c r="A109" s="228"/>
      <c r="B109" s="228"/>
      <c r="C109" s="228"/>
      <c r="D109" s="228"/>
      <c r="E109" s="228"/>
      <c r="F109" s="228"/>
      <c r="G109" s="228"/>
      <c r="H109" s="228"/>
      <c r="I109" s="228"/>
      <c r="J109" s="228"/>
      <c r="K109" s="228"/>
      <c r="L109" s="228"/>
      <c r="M109" s="228"/>
      <c r="N109" s="228"/>
      <c r="O109" s="228"/>
      <c r="P109" s="228"/>
      <c r="Q109" s="228"/>
      <c r="R109" s="228"/>
      <c r="S109" s="228"/>
      <c r="T109" s="228"/>
      <c r="U109" s="228"/>
    </row>
    <row r="110" spans="1:21" x14ac:dyDescent="0.25">
      <c r="A110" s="228"/>
      <c r="B110" s="228"/>
      <c r="C110" s="228"/>
      <c r="D110" s="228"/>
      <c r="E110" s="228"/>
      <c r="F110" s="228"/>
      <c r="G110" s="228"/>
      <c r="H110" s="228"/>
      <c r="I110" s="228"/>
      <c r="J110" s="228"/>
      <c r="K110" s="228"/>
      <c r="L110" s="228"/>
      <c r="M110" s="228"/>
      <c r="N110" s="228"/>
      <c r="O110" s="228"/>
      <c r="P110" s="228"/>
      <c r="Q110" s="228"/>
      <c r="R110" s="228"/>
      <c r="S110" s="228"/>
      <c r="T110" s="228"/>
      <c r="U110" s="228"/>
    </row>
    <row r="111" spans="1:21" x14ac:dyDescent="0.25">
      <c r="A111" s="228"/>
      <c r="B111" s="228"/>
      <c r="C111" s="228"/>
      <c r="D111" s="228"/>
      <c r="E111" s="228"/>
      <c r="F111" s="228"/>
      <c r="G111" s="228"/>
      <c r="H111" s="228"/>
      <c r="I111" s="228"/>
      <c r="J111" s="228"/>
      <c r="K111" s="228"/>
      <c r="L111" s="228"/>
      <c r="M111" s="228"/>
      <c r="N111" s="228"/>
      <c r="O111" s="228"/>
      <c r="P111" s="228"/>
      <c r="Q111" s="228"/>
      <c r="R111" s="228"/>
      <c r="S111" s="228"/>
      <c r="T111" s="228"/>
      <c r="U111" s="228"/>
    </row>
    <row r="112" spans="1:21" x14ac:dyDescent="0.25">
      <c r="A112" s="228"/>
      <c r="B112" s="228"/>
      <c r="C112" s="228"/>
      <c r="D112" s="228"/>
      <c r="E112" s="228"/>
      <c r="F112" s="228"/>
      <c r="G112" s="228"/>
      <c r="H112" s="228"/>
      <c r="I112" s="228"/>
      <c r="J112" s="228"/>
      <c r="K112" s="228"/>
      <c r="L112" s="228"/>
      <c r="M112" s="228"/>
      <c r="N112" s="228"/>
      <c r="O112" s="228"/>
      <c r="P112" s="228"/>
      <c r="Q112" s="228"/>
      <c r="R112" s="228"/>
      <c r="S112" s="228"/>
      <c r="T112" s="228"/>
      <c r="U112" s="228"/>
    </row>
    <row r="113" spans="1:21" x14ac:dyDescent="0.25">
      <c r="A113" s="228"/>
      <c r="B113" s="228"/>
      <c r="C113" s="228"/>
      <c r="D113" s="228"/>
      <c r="E113" s="228"/>
      <c r="F113" s="228"/>
      <c r="G113" s="228"/>
      <c r="H113" s="228"/>
      <c r="I113" s="228"/>
      <c r="J113" s="228"/>
      <c r="K113" s="228"/>
      <c r="L113" s="228"/>
      <c r="M113" s="228"/>
      <c r="N113" s="228"/>
      <c r="O113" s="228"/>
      <c r="P113" s="228"/>
      <c r="Q113" s="228"/>
      <c r="R113" s="228"/>
      <c r="S113" s="228"/>
      <c r="T113" s="228"/>
      <c r="U113" s="228"/>
    </row>
    <row r="114" spans="1:21" x14ac:dyDescent="0.25">
      <c r="A114" s="228"/>
      <c r="B114" s="228"/>
      <c r="C114" s="228"/>
      <c r="D114" s="228"/>
      <c r="E114" s="228"/>
      <c r="F114" s="228"/>
      <c r="G114" s="228"/>
      <c r="H114" s="228"/>
      <c r="I114" s="228"/>
      <c r="J114" s="228"/>
      <c r="K114" s="228"/>
      <c r="L114" s="228"/>
      <c r="M114" s="228"/>
      <c r="N114" s="228"/>
      <c r="O114" s="228"/>
      <c r="P114" s="228"/>
      <c r="Q114" s="228"/>
      <c r="R114" s="228"/>
      <c r="S114" s="228"/>
      <c r="T114" s="228"/>
      <c r="U114" s="228"/>
    </row>
    <row r="115" spans="1:21" x14ac:dyDescent="0.25">
      <c r="A115" s="228"/>
      <c r="B115" s="228"/>
      <c r="C115" s="228"/>
      <c r="D115" s="228"/>
      <c r="E115" s="228"/>
      <c r="F115" s="228"/>
      <c r="G115" s="228"/>
      <c r="H115" s="228"/>
      <c r="I115" s="228"/>
      <c r="J115" s="228"/>
      <c r="K115" s="228"/>
      <c r="L115" s="228"/>
      <c r="M115" s="228"/>
      <c r="N115" s="228"/>
      <c r="O115" s="228"/>
      <c r="P115" s="228"/>
      <c r="Q115" s="228"/>
      <c r="R115" s="228"/>
      <c r="S115" s="228"/>
      <c r="T115" s="228"/>
      <c r="U115" s="228"/>
    </row>
    <row r="116" spans="1:21" x14ac:dyDescent="0.25">
      <c r="A116" s="228"/>
      <c r="B116" s="228"/>
      <c r="C116" s="228"/>
      <c r="D116" s="228"/>
      <c r="E116" s="228"/>
      <c r="F116" s="228"/>
      <c r="G116" s="228"/>
      <c r="H116" s="228"/>
      <c r="I116" s="228"/>
      <c r="J116" s="228"/>
      <c r="K116" s="228"/>
      <c r="L116" s="228"/>
      <c r="M116" s="228"/>
      <c r="N116" s="228"/>
      <c r="O116" s="228"/>
      <c r="P116" s="228"/>
      <c r="Q116" s="228"/>
      <c r="R116" s="228"/>
      <c r="S116" s="228"/>
      <c r="T116" s="228"/>
      <c r="U116" s="228"/>
    </row>
    <row r="117" spans="1:21" x14ac:dyDescent="0.25">
      <c r="A117" s="228"/>
      <c r="B117" s="228"/>
      <c r="C117" s="228"/>
      <c r="D117" s="228"/>
      <c r="E117" s="228"/>
      <c r="F117" s="228"/>
      <c r="G117" s="228"/>
      <c r="H117" s="228"/>
      <c r="I117" s="228"/>
      <c r="J117" s="228"/>
      <c r="K117" s="228"/>
      <c r="L117" s="228"/>
      <c r="M117" s="228"/>
      <c r="N117" s="228"/>
      <c r="O117" s="228"/>
      <c r="P117" s="228"/>
      <c r="Q117" s="228"/>
      <c r="R117" s="228"/>
      <c r="S117" s="228"/>
      <c r="T117" s="228"/>
      <c r="U117" s="228"/>
    </row>
    <row r="118" spans="1:21" x14ac:dyDescent="0.25">
      <c r="A118" s="228"/>
      <c r="B118" s="228"/>
      <c r="C118" s="228"/>
      <c r="D118" s="228"/>
      <c r="E118" s="228"/>
      <c r="F118" s="228"/>
      <c r="G118" s="228"/>
      <c r="H118" s="228"/>
      <c r="I118" s="228"/>
      <c r="J118" s="228"/>
      <c r="K118" s="228"/>
      <c r="L118" s="228"/>
      <c r="M118" s="228"/>
      <c r="N118" s="228"/>
      <c r="O118" s="228"/>
      <c r="P118" s="228"/>
      <c r="Q118" s="228"/>
      <c r="R118" s="228"/>
      <c r="S118" s="228"/>
      <c r="T118" s="228"/>
      <c r="U118" s="228"/>
    </row>
    <row r="119" spans="1:21" x14ac:dyDescent="0.25">
      <c r="A119" s="228"/>
      <c r="B119" s="228"/>
      <c r="C119" s="228"/>
      <c r="D119" s="228"/>
      <c r="E119" s="228"/>
      <c r="F119" s="228"/>
      <c r="G119" s="228"/>
      <c r="H119" s="228"/>
      <c r="I119" s="228"/>
      <c r="J119" s="228"/>
      <c r="K119" s="228"/>
      <c r="L119" s="228"/>
      <c r="M119" s="228"/>
      <c r="N119" s="228"/>
      <c r="O119" s="228"/>
      <c r="P119" s="228"/>
      <c r="Q119" s="228"/>
      <c r="R119" s="228"/>
      <c r="S119" s="228"/>
      <c r="T119" s="228"/>
      <c r="U119" s="228"/>
    </row>
    <row r="120" spans="1:21" x14ac:dyDescent="0.25">
      <c r="A120" s="228"/>
      <c r="B120" s="228"/>
      <c r="C120" s="228"/>
      <c r="D120" s="228"/>
      <c r="E120" s="228"/>
      <c r="F120" s="228"/>
      <c r="G120" s="228"/>
      <c r="H120" s="228"/>
      <c r="I120" s="228"/>
      <c r="J120" s="228"/>
      <c r="K120" s="228"/>
      <c r="L120" s="228"/>
      <c r="M120" s="228"/>
      <c r="N120" s="228"/>
      <c r="O120" s="228"/>
      <c r="P120" s="228"/>
      <c r="Q120" s="228"/>
      <c r="R120" s="228"/>
      <c r="S120" s="228"/>
      <c r="T120" s="228"/>
      <c r="U120" s="228"/>
    </row>
    <row r="121" spans="1:21" x14ac:dyDescent="0.25">
      <c r="A121" s="228"/>
      <c r="B121" s="228"/>
      <c r="C121" s="228"/>
      <c r="D121" s="228"/>
      <c r="E121" s="228"/>
      <c r="F121" s="228"/>
      <c r="G121" s="228"/>
      <c r="H121" s="228"/>
      <c r="I121" s="228"/>
      <c r="J121" s="228"/>
      <c r="K121" s="228"/>
      <c r="L121" s="228"/>
      <c r="M121" s="228"/>
      <c r="N121" s="228"/>
      <c r="O121" s="228"/>
      <c r="P121" s="228"/>
      <c r="Q121" s="228"/>
      <c r="R121" s="228"/>
      <c r="S121" s="228"/>
      <c r="T121" s="228"/>
      <c r="U121" s="228"/>
    </row>
    <row r="122" spans="1:21" x14ac:dyDescent="0.25">
      <c r="A122" s="228"/>
      <c r="B122" s="228"/>
      <c r="C122" s="228"/>
      <c r="D122" s="228"/>
      <c r="E122" s="228"/>
      <c r="F122" s="228"/>
      <c r="G122" s="228"/>
      <c r="H122" s="228"/>
      <c r="I122" s="228"/>
      <c r="J122" s="228"/>
      <c r="K122" s="228"/>
      <c r="L122" s="228"/>
      <c r="M122" s="228"/>
      <c r="N122" s="228"/>
      <c r="O122" s="228"/>
      <c r="P122" s="228"/>
      <c r="Q122" s="228"/>
      <c r="R122" s="228"/>
      <c r="S122" s="228"/>
      <c r="T122" s="228"/>
      <c r="U122" s="228"/>
    </row>
    <row r="123" spans="1:21" x14ac:dyDescent="0.25">
      <c r="A123" s="228"/>
      <c r="B123" s="228"/>
      <c r="C123" s="228"/>
      <c r="D123" s="228"/>
      <c r="E123" s="228"/>
      <c r="F123" s="228"/>
      <c r="G123" s="228"/>
      <c r="H123" s="228"/>
      <c r="I123" s="228"/>
      <c r="J123" s="228"/>
      <c r="K123" s="228"/>
      <c r="L123" s="228"/>
      <c r="M123" s="228"/>
      <c r="N123" s="228"/>
      <c r="O123" s="228"/>
      <c r="P123" s="228"/>
      <c r="Q123" s="228"/>
      <c r="R123" s="228"/>
      <c r="S123" s="228"/>
      <c r="T123" s="228"/>
      <c r="U123" s="228"/>
    </row>
    <row r="124" spans="1:21" x14ac:dyDescent="0.25">
      <c r="A124" s="228"/>
      <c r="B124" s="228"/>
      <c r="C124" s="228"/>
      <c r="D124" s="228"/>
      <c r="E124" s="228"/>
      <c r="F124" s="228"/>
      <c r="G124" s="228"/>
      <c r="H124" s="228"/>
      <c r="I124" s="228"/>
      <c r="J124" s="228"/>
      <c r="K124" s="228"/>
      <c r="L124" s="228"/>
      <c r="M124" s="228"/>
      <c r="N124" s="228"/>
      <c r="O124" s="228"/>
      <c r="P124" s="228"/>
      <c r="Q124" s="228"/>
      <c r="R124" s="228"/>
      <c r="S124" s="228"/>
      <c r="T124" s="228"/>
      <c r="U124" s="228"/>
    </row>
    <row r="125" spans="1:21" x14ac:dyDescent="0.25">
      <c r="A125" s="228"/>
      <c r="B125" s="228"/>
      <c r="C125" s="228"/>
      <c r="D125" s="228"/>
      <c r="E125" s="228"/>
      <c r="F125" s="228"/>
      <c r="G125" s="228"/>
      <c r="H125" s="228"/>
      <c r="I125" s="228"/>
      <c r="J125" s="228"/>
      <c r="K125" s="228"/>
      <c r="L125" s="228"/>
      <c r="M125" s="228"/>
      <c r="N125" s="228"/>
      <c r="O125" s="228"/>
      <c r="P125" s="228"/>
      <c r="Q125" s="228"/>
      <c r="R125" s="228"/>
      <c r="S125" s="228"/>
      <c r="T125" s="228"/>
      <c r="U125" s="228"/>
    </row>
    <row r="126" spans="1:21" x14ac:dyDescent="0.25">
      <c r="A126" s="228"/>
      <c r="B126" s="228"/>
      <c r="C126" s="228"/>
      <c r="D126" s="228"/>
      <c r="E126" s="228"/>
      <c r="F126" s="228"/>
      <c r="G126" s="228"/>
      <c r="H126" s="228"/>
      <c r="I126" s="228"/>
      <c r="J126" s="228"/>
      <c r="K126" s="228"/>
      <c r="L126" s="228"/>
      <c r="M126" s="228"/>
      <c r="N126" s="228"/>
      <c r="O126" s="228"/>
      <c r="P126" s="228"/>
      <c r="Q126" s="228"/>
      <c r="R126" s="228"/>
      <c r="S126" s="228"/>
      <c r="T126" s="228"/>
      <c r="U126" s="228"/>
    </row>
    <row r="127" spans="1:21" x14ac:dyDescent="0.25">
      <c r="A127" s="228"/>
      <c r="B127" s="228"/>
      <c r="C127" s="228"/>
      <c r="D127" s="228"/>
      <c r="E127" s="228"/>
      <c r="F127" s="228"/>
      <c r="G127" s="228"/>
      <c r="H127" s="228"/>
      <c r="I127" s="228"/>
      <c r="J127" s="228"/>
      <c r="K127" s="228"/>
      <c r="L127" s="228"/>
      <c r="M127" s="228"/>
      <c r="N127" s="228"/>
      <c r="O127" s="228"/>
      <c r="P127" s="228"/>
      <c r="Q127" s="228"/>
      <c r="R127" s="228"/>
      <c r="S127" s="228"/>
      <c r="T127" s="228"/>
      <c r="U127" s="228"/>
    </row>
    <row r="128" spans="1:21" x14ac:dyDescent="0.25">
      <c r="A128" s="228"/>
      <c r="B128" s="228"/>
      <c r="C128" s="228"/>
      <c r="D128" s="228"/>
      <c r="E128" s="228"/>
      <c r="F128" s="228"/>
      <c r="G128" s="228"/>
      <c r="H128" s="228"/>
      <c r="I128" s="228"/>
      <c r="J128" s="228"/>
      <c r="K128" s="228"/>
      <c r="L128" s="228"/>
      <c r="M128" s="228"/>
      <c r="N128" s="228"/>
      <c r="O128" s="228"/>
      <c r="P128" s="228"/>
      <c r="Q128" s="228"/>
      <c r="R128" s="228"/>
      <c r="S128" s="228"/>
      <c r="T128" s="228"/>
      <c r="U128" s="228"/>
    </row>
    <row r="129" spans="1:21" x14ac:dyDescent="0.25">
      <c r="A129" s="228"/>
      <c r="B129" s="228"/>
      <c r="C129" s="228"/>
      <c r="D129" s="228"/>
      <c r="E129" s="228"/>
      <c r="F129" s="228"/>
      <c r="G129" s="228"/>
      <c r="H129" s="228"/>
      <c r="I129" s="228"/>
      <c r="J129" s="228"/>
      <c r="K129" s="228"/>
      <c r="L129" s="228"/>
      <c r="M129" s="228"/>
      <c r="N129" s="228"/>
      <c r="O129" s="228"/>
      <c r="P129" s="228"/>
      <c r="Q129" s="228"/>
      <c r="R129" s="228"/>
      <c r="S129" s="228"/>
      <c r="T129" s="228"/>
      <c r="U129" s="228"/>
    </row>
    <row r="130" spans="1:21" x14ac:dyDescent="0.25">
      <c r="A130" s="228"/>
      <c r="B130" s="228"/>
      <c r="C130" s="228"/>
      <c r="D130" s="228"/>
      <c r="E130" s="228"/>
      <c r="F130" s="228"/>
      <c r="G130" s="228"/>
      <c r="H130" s="228"/>
      <c r="I130" s="228"/>
      <c r="J130" s="228"/>
      <c r="K130" s="228"/>
      <c r="L130" s="228"/>
      <c r="M130" s="228"/>
      <c r="N130" s="228"/>
      <c r="O130" s="228"/>
      <c r="P130" s="228"/>
      <c r="Q130" s="228"/>
      <c r="R130" s="228"/>
      <c r="S130" s="228"/>
      <c r="T130" s="228"/>
      <c r="U130" s="228"/>
    </row>
    <row r="131" spans="1:21" x14ac:dyDescent="0.25">
      <c r="A131" s="228"/>
      <c r="B131" s="228"/>
      <c r="C131" s="228"/>
      <c r="D131" s="228"/>
      <c r="E131" s="228"/>
      <c r="F131" s="228"/>
      <c r="G131" s="228"/>
      <c r="H131" s="228"/>
      <c r="I131" s="228"/>
      <c r="J131" s="228"/>
      <c r="K131" s="228"/>
      <c r="L131" s="228"/>
      <c r="M131" s="228"/>
      <c r="N131" s="228"/>
      <c r="O131" s="228"/>
      <c r="P131" s="228"/>
      <c r="Q131" s="228"/>
      <c r="R131" s="228"/>
      <c r="S131" s="228"/>
      <c r="T131" s="228"/>
      <c r="U131" s="228"/>
    </row>
    <row r="132" spans="1:21" x14ac:dyDescent="0.25">
      <c r="A132" s="228"/>
      <c r="B132" s="228"/>
      <c r="C132" s="228"/>
      <c r="D132" s="228"/>
      <c r="E132" s="228"/>
      <c r="F132" s="228"/>
      <c r="G132" s="228"/>
      <c r="H132" s="228"/>
      <c r="I132" s="228"/>
      <c r="J132" s="228"/>
      <c r="K132" s="228"/>
      <c r="L132" s="228"/>
      <c r="M132" s="228"/>
      <c r="N132" s="228"/>
      <c r="O132" s="228"/>
      <c r="P132" s="228"/>
      <c r="Q132" s="228"/>
      <c r="R132" s="228"/>
      <c r="S132" s="228"/>
      <c r="T132" s="228"/>
      <c r="U132" s="228"/>
    </row>
    <row r="133" spans="1:21" x14ac:dyDescent="0.25">
      <c r="A133" s="228"/>
      <c r="B133" s="228"/>
      <c r="C133" s="228"/>
      <c r="D133" s="228"/>
      <c r="E133" s="228"/>
      <c r="F133" s="228"/>
      <c r="G133" s="228"/>
      <c r="H133" s="228"/>
      <c r="I133" s="228"/>
      <c r="J133" s="228"/>
      <c r="K133" s="228"/>
      <c r="L133" s="228"/>
      <c r="M133" s="228"/>
      <c r="N133" s="228"/>
      <c r="O133" s="228"/>
      <c r="P133" s="228"/>
      <c r="Q133" s="228"/>
      <c r="R133" s="228"/>
      <c r="S133" s="228"/>
      <c r="T133" s="228"/>
      <c r="U133" s="228"/>
    </row>
    <row r="134" spans="1:21" x14ac:dyDescent="0.25">
      <c r="A134" s="228"/>
      <c r="B134" s="228"/>
      <c r="C134" s="228"/>
      <c r="D134" s="228"/>
      <c r="E134" s="228"/>
      <c r="F134" s="228"/>
      <c r="G134" s="228"/>
      <c r="H134" s="228"/>
      <c r="I134" s="228"/>
      <c r="J134" s="228"/>
      <c r="K134" s="228"/>
      <c r="L134" s="228"/>
      <c r="M134" s="228"/>
      <c r="N134" s="228"/>
      <c r="O134" s="228"/>
      <c r="P134" s="228"/>
      <c r="Q134" s="228"/>
      <c r="R134" s="228"/>
      <c r="S134" s="228"/>
      <c r="T134" s="228"/>
      <c r="U134" s="228"/>
    </row>
    <row r="135" spans="1:21" x14ac:dyDescent="0.25">
      <c r="A135" s="228"/>
      <c r="B135" s="228"/>
      <c r="C135" s="228"/>
      <c r="D135" s="228"/>
      <c r="E135" s="228"/>
      <c r="F135" s="228"/>
      <c r="G135" s="228"/>
      <c r="H135" s="228"/>
      <c r="I135" s="228"/>
      <c r="J135" s="228"/>
      <c r="K135" s="228"/>
      <c r="L135" s="228"/>
      <c r="M135" s="228"/>
      <c r="N135" s="228"/>
      <c r="O135" s="228"/>
      <c r="P135" s="228"/>
      <c r="Q135" s="228"/>
      <c r="R135" s="228"/>
      <c r="S135" s="228"/>
      <c r="T135" s="228"/>
      <c r="U135" s="228"/>
    </row>
    <row r="136" spans="1:21" x14ac:dyDescent="0.25">
      <c r="A136" s="228"/>
      <c r="B136" s="228"/>
      <c r="C136" s="228"/>
      <c r="D136" s="228"/>
      <c r="E136" s="228"/>
      <c r="F136" s="228"/>
      <c r="G136" s="228"/>
      <c r="H136" s="228"/>
      <c r="I136" s="228"/>
      <c r="J136" s="228"/>
      <c r="K136" s="228"/>
      <c r="L136" s="228"/>
      <c r="M136" s="228"/>
      <c r="N136" s="228"/>
      <c r="O136" s="228"/>
      <c r="P136" s="228"/>
      <c r="Q136" s="228"/>
      <c r="R136" s="228"/>
      <c r="S136" s="228"/>
      <c r="T136" s="228"/>
      <c r="U136" s="228"/>
    </row>
    <row r="137" spans="1:21" x14ac:dyDescent="0.25">
      <c r="A137" s="228"/>
      <c r="B137" s="228"/>
      <c r="C137" s="228"/>
      <c r="D137" s="228"/>
      <c r="E137" s="228"/>
      <c r="F137" s="228"/>
      <c r="G137" s="228"/>
      <c r="H137" s="228"/>
      <c r="I137" s="228"/>
      <c r="J137" s="228"/>
      <c r="K137" s="228"/>
      <c r="L137" s="228"/>
      <c r="M137" s="228"/>
      <c r="N137" s="228"/>
      <c r="O137" s="228"/>
      <c r="P137" s="228"/>
      <c r="Q137" s="228"/>
      <c r="R137" s="228"/>
      <c r="S137" s="228"/>
      <c r="T137" s="228"/>
      <c r="U137" s="228"/>
    </row>
    <row r="138" spans="1:21" x14ac:dyDescent="0.25">
      <c r="A138" s="228"/>
      <c r="B138" s="228"/>
      <c r="C138" s="228"/>
      <c r="D138" s="228"/>
      <c r="E138" s="228"/>
      <c r="F138" s="228"/>
      <c r="G138" s="228"/>
      <c r="H138" s="228"/>
      <c r="I138" s="228"/>
      <c r="J138" s="228"/>
      <c r="K138" s="228"/>
      <c r="L138" s="228"/>
      <c r="M138" s="228"/>
      <c r="N138" s="228"/>
      <c r="O138" s="228"/>
      <c r="P138" s="228"/>
      <c r="Q138" s="228"/>
      <c r="R138" s="228"/>
      <c r="S138" s="228"/>
      <c r="T138" s="228"/>
      <c r="U138" s="228"/>
    </row>
    <row r="139" spans="1:21" x14ac:dyDescent="0.25">
      <c r="A139" s="228"/>
      <c r="B139" s="228"/>
      <c r="C139" s="228"/>
      <c r="D139" s="228"/>
      <c r="E139" s="228"/>
      <c r="F139" s="228"/>
      <c r="G139" s="228"/>
      <c r="H139" s="228"/>
      <c r="I139" s="228"/>
      <c r="J139" s="228"/>
      <c r="K139" s="228"/>
      <c r="L139" s="228"/>
      <c r="M139" s="228"/>
      <c r="N139" s="228"/>
      <c r="O139" s="228"/>
      <c r="P139" s="228"/>
      <c r="Q139" s="228"/>
      <c r="R139" s="228"/>
      <c r="S139" s="228"/>
      <c r="T139" s="228"/>
      <c r="U139" s="228"/>
    </row>
    <row r="140" spans="1:21" x14ac:dyDescent="0.25">
      <c r="A140" s="228"/>
      <c r="B140" s="228"/>
      <c r="C140" s="228"/>
      <c r="D140" s="228"/>
      <c r="E140" s="228"/>
      <c r="F140" s="228"/>
      <c r="G140" s="228"/>
      <c r="H140" s="228"/>
      <c r="I140" s="228"/>
      <c r="J140" s="228"/>
      <c r="K140" s="228"/>
      <c r="L140" s="228"/>
      <c r="M140" s="228"/>
      <c r="N140" s="228"/>
      <c r="O140" s="228"/>
      <c r="P140" s="228"/>
      <c r="Q140" s="228"/>
      <c r="R140" s="228"/>
      <c r="S140" s="228"/>
      <c r="T140" s="228"/>
      <c r="U140" s="228"/>
    </row>
    <row r="141" spans="1:21" x14ac:dyDescent="0.25">
      <c r="A141" s="228"/>
      <c r="B141" s="228"/>
      <c r="C141" s="228"/>
      <c r="D141" s="228"/>
      <c r="E141" s="228"/>
      <c r="F141" s="228"/>
      <c r="G141" s="228"/>
      <c r="H141" s="228"/>
      <c r="I141" s="228"/>
      <c r="J141" s="228"/>
      <c r="K141" s="228"/>
      <c r="L141" s="228"/>
      <c r="M141" s="228"/>
      <c r="N141" s="228"/>
      <c r="O141" s="228"/>
      <c r="P141" s="228"/>
      <c r="Q141" s="228"/>
      <c r="R141" s="228"/>
      <c r="S141" s="228"/>
      <c r="T141" s="228"/>
      <c r="U141" s="228"/>
    </row>
    <row r="142" spans="1:21" x14ac:dyDescent="0.25">
      <c r="A142" s="228"/>
      <c r="B142" s="228"/>
      <c r="C142" s="228"/>
      <c r="D142" s="228"/>
      <c r="E142" s="228"/>
      <c r="F142" s="228"/>
      <c r="G142" s="228"/>
      <c r="H142" s="228"/>
      <c r="I142" s="228"/>
      <c r="J142" s="228"/>
      <c r="K142" s="228"/>
      <c r="L142" s="228"/>
      <c r="M142" s="228"/>
      <c r="N142" s="228"/>
      <c r="O142" s="228"/>
      <c r="P142" s="228"/>
      <c r="Q142" s="228"/>
      <c r="R142" s="228"/>
      <c r="S142" s="228"/>
      <c r="T142" s="228"/>
      <c r="U142" s="228"/>
    </row>
    <row r="143" spans="1:21" x14ac:dyDescent="0.25">
      <c r="A143" s="228"/>
      <c r="B143" s="228"/>
      <c r="C143" s="228"/>
      <c r="D143" s="228"/>
      <c r="E143" s="228"/>
      <c r="F143" s="228"/>
      <c r="G143" s="228"/>
      <c r="H143" s="228"/>
      <c r="I143" s="228"/>
      <c r="J143" s="228"/>
      <c r="K143" s="228"/>
      <c r="L143" s="228"/>
      <c r="M143" s="228"/>
      <c r="N143" s="228"/>
      <c r="O143" s="228"/>
      <c r="P143" s="228"/>
      <c r="Q143" s="228"/>
      <c r="R143" s="228"/>
      <c r="S143" s="228"/>
      <c r="T143" s="228"/>
      <c r="U143" s="228"/>
    </row>
    <row r="144" spans="1:21" x14ac:dyDescent="0.25">
      <c r="A144" s="228"/>
      <c r="B144" s="228"/>
      <c r="C144" s="228"/>
      <c r="D144" s="228"/>
      <c r="E144" s="228"/>
      <c r="F144" s="228"/>
      <c r="G144" s="228"/>
      <c r="H144" s="228"/>
      <c r="I144" s="228"/>
      <c r="J144" s="228"/>
      <c r="K144" s="228"/>
      <c r="L144" s="228"/>
      <c r="M144" s="228"/>
      <c r="N144" s="228"/>
      <c r="O144" s="228"/>
      <c r="P144" s="228"/>
      <c r="Q144" s="228"/>
      <c r="R144" s="228"/>
      <c r="S144" s="228"/>
      <c r="T144" s="228"/>
      <c r="U144" s="228"/>
    </row>
    <row r="145" spans="1:21" x14ac:dyDescent="0.25">
      <c r="A145" s="228"/>
      <c r="B145" s="228"/>
      <c r="C145" s="228"/>
      <c r="D145" s="228"/>
      <c r="E145" s="228"/>
      <c r="F145" s="228"/>
      <c r="G145" s="228"/>
      <c r="H145" s="228"/>
      <c r="I145" s="228"/>
      <c r="J145" s="228"/>
      <c r="K145" s="228"/>
      <c r="L145" s="228"/>
      <c r="M145" s="228"/>
      <c r="N145" s="228"/>
      <c r="O145" s="228"/>
      <c r="P145" s="228"/>
      <c r="Q145" s="228"/>
      <c r="R145" s="228"/>
      <c r="S145" s="228"/>
      <c r="T145" s="228"/>
      <c r="U145" s="228"/>
    </row>
    <row r="146" spans="1:21" x14ac:dyDescent="0.25">
      <c r="A146" s="228"/>
      <c r="B146" s="228"/>
      <c r="C146" s="228"/>
      <c r="D146" s="228"/>
      <c r="E146" s="228"/>
      <c r="F146" s="228"/>
      <c r="G146" s="228"/>
      <c r="H146" s="228"/>
      <c r="I146" s="228"/>
      <c r="J146" s="228"/>
      <c r="K146" s="228"/>
      <c r="L146" s="228"/>
      <c r="M146" s="228"/>
      <c r="N146" s="228"/>
      <c r="O146" s="228"/>
      <c r="P146" s="228"/>
      <c r="Q146" s="228"/>
      <c r="R146" s="228"/>
      <c r="S146" s="228"/>
      <c r="T146" s="228"/>
      <c r="U146" s="228"/>
    </row>
    <row r="147" spans="1:21" x14ac:dyDescent="0.25">
      <c r="A147" s="228"/>
      <c r="B147" s="228"/>
      <c r="C147" s="228"/>
      <c r="D147" s="228"/>
      <c r="E147" s="228"/>
      <c r="F147" s="228"/>
      <c r="G147" s="228"/>
      <c r="H147" s="228"/>
      <c r="I147" s="228"/>
      <c r="J147" s="228"/>
      <c r="K147" s="228"/>
      <c r="L147" s="228"/>
      <c r="M147" s="228"/>
      <c r="N147" s="228"/>
      <c r="O147" s="228"/>
      <c r="P147" s="228"/>
      <c r="Q147" s="228"/>
      <c r="R147" s="228"/>
      <c r="S147" s="228"/>
      <c r="T147" s="228"/>
      <c r="U147" s="228"/>
    </row>
    <row r="148" spans="1:21" x14ac:dyDescent="0.25">
      <c r="A148" s="228"/>
      <c r="B148" s="228"/>
      <c r="C148" s="228"/>
      <c r="D148" s="228"/>
      <c r="E148" s="228"/>
      <c r="F148" s="228"/>
      <c r="G148" s="228"/>
      <c r="H148" s="228"/>
      <c r="I148" s="228"/>
      <c r="J148" s="228"/>
      <c r="K148" s="228"/>
      <c r="L148" s="228"/>
      <c r="M148" s="228"/>
      <c r="N148" s="228"/>
      <c r="O148" s="228"/>
      <c r="P148" s="228"/>
      <c r="Q148" s="228"/>
      <c r="R148" s="228"/>
      <c r="S148" s="228"/>
      <c r="T148" s="228"/>
      <c r="U148" s="228"/>
    </row>
    <row r="149" spans="1:21" x14ac:dyDescent="0.25">
      <c r="A149" s="228"/>
      <c r="B149" s="228"/>
      <c r="C149" s="228"/>
      <c r="D149" s="228"/>
      <c r="E149" s="228"/>
      <c r="F149" s="228"/>
      <c r="G149" s="228"/>
      <c r="H149" s="228"/>
      <c r="I149" s="228"/>
      <c r="J149" s="228"/>
      <c r="K149" s="228"/>
      <c r="L149" s="228"/>
      <c r="M149" s="228"/>
      <c r="N149" s="228"/>
      <c r="O149" s="228"/>
      <c r="P149" s="228"/>
      <c r="Q149" s="228"/>
      <c r="R149" s="228"/>
      <c r="S149" s="228"/>
      <c r="T149" s="228"/>
      <c r="U149" s="228"/>
    </row>
    <row r="150" spans="1:21" x14ac:dyDescent="0.25">
      <c r="A150" s="228"/>
      <c r="B150" s="228"/>
      <c r="C150" s="228"/>
      <c r="D150" s="228"/>
      <c r="E150" s="228"/>
      <c r="F150" s="228"/>
      <c r="G150" s="228"/>
      <c r="H150" s="228"/>
      <c r="I150" s="228"/>
      <c r="J150" s="228"/>
      <c r="K150" s="228"/>
      <c r="L150" s="228"/>
      <c r="M150" s="228"/>
      <c r="N150" s="228"/>
      <c r="O150" s="228"/>
      <c r="P150" s="228"/>
      <c r="Q150" s="228"/>
      <c r="R150" s="228"/>
      <c r="S150" s="228"/>
      <c r="T150" s="228"/>
      <c r="U150" s="228"/>
    </row>
    <row r="151" spans="1:21" x14ac:dyDescent="0.25">
      <c r="A151" s="228"/>
      <c r="B151" s="228"/>
      <c r="C151" s="228"/>
      <c r="D151" s="228"/>
      <c r="E151" s="228"/>
      <c r="F151" s="228"/>
      <c r="G151" s="228"/>
      <c r="H151" s="228"/>
      <c r="I151" s="228"/>
      <c r="J151" s="228"/>
      <c r="K151" s="228"/>
      <c r="L151" s="228"/>
      <c r="M151" s="228"/>
      <c r="N151" s="228"/>
      <c r="O151" s="228"/>
      <c r="P151" s="228"/>
      <c r="Q151" s="228"/>
      <c r="R151" s="228"/>
      <c r="S151" s="228"/>
      <c r="T151" s="228"/>
      <c r="U151" s="228"/>
    </row>
    <row r="152" spans="1:21" x14ac:dyDescent="0.25">
      <c r="A152" s="228"/>
      <c r="B152" s="228"/>
      <c r="C152" s="228"/>
      <c r="D152" s="228"/>
      <c r="E152" s="228"/>
      <c r="F152" s="228"/>
      <c r="G152" s="228"/>
      <c r="H152" s="228"/>
      <c r="I152" s="228"/>
      <c r="J152" s="228"/>
      <c r="K152" s="228"/>
      <c r="L152" s="228"/>
      <c r="M152" s="228"/>
      <c r="N152" s="228"/>
      <c r="O152" s="228"/>
      <c r="P152" s="228"/>
      <c r="Q152" s="228"/>
      <c r="R152" s="228"/>
      <c r="S152" s="228"/>
      <c r="T152" s="228"/>
      <c r="U152" s="228"/>
    </row>
    <row r="153" spans="1:21" x14ac:dyDescent="0.25">
      <c r="A153" s="228"/>
      <c r="B153" s="228"/>
      <c r="C153" s="228"/>
      <c r="D153" s="228"/>
      <c r="E153" s="228"/>
      <c r="F153" s="228"/>
      <c r="G153" s="228"/>
      <c r="H153" s="228"/>
      <c r="I153" s="228"/>
      <c r="J153" s="228"/>
      <c r="K153" s="228"/>
      <c r="L153" s="228"/>
      <c r="M153" s="228"/>
      <c r="N153" s="228"/>
      <c r="O153" s="228"/>
      <c r="P153" s="228"/>
      <c r="Q153" s="228"/>
      <c r="R153" s="228"/>
      <c r="S153" s="228"/>
      <c r="T153" s="228"/>
      <c r="U153" s="228"/>
    </row>
    <row r="154" spans="1:21" x14ac:dyDescent="0.25">
      <c r="A154" s="228"/>
      <c r="B154" s="228"/>
      <c r="C154" s="228"/>
      <c r="D154" s="228"/>
      <c r="E154" s="228"/>
      <c r="F154" s="228"/>
      <c r="G154" s="228"/>
      <c r="H154" s="228"/>
      <c r="I154" s="228"/>
      <c r="J154" s="228"/>
      <c r="K154" s="228"/>
      <c r="L154" s="228"/>
      <c r="M154" s="228"/>
      <c r="N154" s="228"/>
      <c r="O154" s="228"/>
      <c r="P154" s="228"/>
      <c r="Q154" s="228"/>
      <c r="R154" s="228"/>
      <c r="S154" s="228"/>
      <c r="T154" s="228"/>
      <c r="U154" s="228"/>
    </row>
    <row r="155" spans="1:21" x14ac:dyDescent="0.25">
      <c r="A155" s="228"/>
      <c r="B155" s="228"/>
      <c r="C155" s="228"/>
      <c r="D155" s="228"/>
      <c r="E155" s="228"/>
      <c r="F155" s="228"/>
      <c r="G155" s="228"/>
      <c r="H155" s="228"/>
      <c r="I155" s="228"/>
      <c r="J155" s="228"/>
      <c r="K155" s="228"/>
      <c r="L155" s="228"/>
      <c r="M155" s="228"/>
      <c r="N155" s="228"/>
      <c r="O155" s="228"/>
      <c r="P155" s="228"/>
      <c r="Q155" s="228"/>
      <c r="R155" s="228"/>
      <c r="S155" s="228"/>
      <c r="T155" s="228"/>
      <c r="U155" s="228"/>
    </row>
    <row r="156" spans="1:21" x14ac:dyDescent="0.25">
      <c r="A156" s="228"/>
      <c r="B156" s="228"/>
      <c r="C156" s="228"/>
      <c r="D156" s="228"/>
      <c r="E156" s="228"/>
      <c r="F156" s="228"/>
      <c r="G156" s="228"/>
      <c r="H156" s="228"/>
      <c r="I156" s="228"/>
      <c r="J156" s="228"/>
      <c r="K156" s="228"/>
      <c r="L156" s="228"/>
      <c r="M156" s="228"/>
      <c r="N156" s="228"/>
      <c r="O156" s="228"/>
      <c r="P156" s="228"/>
      <c r="Q156" s="228"/>
      <c r="R156" s="228"/>
      <c r="S156" s="228"/>
      <c r="T156" s="228"/>
      <c r="U156" s="228"/>
    </row>
    <row r="157" spans="1:21" x14ac:dyDescent="0.25">
      <c r="A157" s="228"/>
      <c r="B157" s="228"/>
      <c r="C157" s="228"/>
      <c r="D157" s="228"/>
      <c r="E157" s="228"/>
      <c r="F157" s="228"/>
      <c r="G157" s="228"/>
      <c r="H157" s="228"/>
      <c r="I157" s="228"/>
      <c r="J157" s="228"/>
      <c r="K157" s="228"/>
      <c r="L157" s="228"/>
      <c r="M157" s="228"/>
      <c r="N157" s="228"/>
      <c r="O157" s="228"/>
      <c r="P157" s="228"/>
      <c r="Q157" s="228"/>
      <c r="R157" s="228"/>
      <c r="S157" s="228"/>
      <c r="T157" s="228"/>
      <c r="U157" s="228"/>
    </row>
    <row r="158" spans="1:21" x14ac:dyDescent="0.25">
      <c r="A158" s="228"/>
      <c r="B158" s="228"/>
      <c r="C158" s="228"/>
      <c r="D158" s="228"/>
      <c r="E158" s="228"/>
      <c r="F158" s="228"/>
      <c r="G158" s="228"/>
      <c r="H158" s="228"/>
      <c r="I158" s="228"/>
      <c r="J158" s="228"/>
      <c r="K158" s="228"/>
      <c r="L158" s="228"/>
      <c r="M158" s="228"/>
      <c r="N158" s="228"/>
      <c r="O158" s="228"/>
      <c r="P158" s="228"/>
      <c r="Q158" s="228"/>
      <c r="R158" s="228"/>
      <c r="S158" s="228"/>
      <c r="T158" s="228"/>
      <c r="U158" s="228"/>
    </row>
    <row r="159" spans="1:21" x14ac:dyDescent="0.25">
      <c r="A159" s="228"/>
      <c r="B159" s="228"/>
      <c r="C159" s="228"/>
      <c r="D159" s="228"/>
      <c r="E159" s="228"/>
      <c r="F159" s="228"/>
      <c r="G159" s="228"/>
      <c r="H159" s="228"/>
      <c r="I159" s="228"/>
      <c r="J159" s="228"/>
      <c r="K159" s="228"/>
      <c r="L159" s="228"/>
      <c r="M159" s="228"/>
      <c r="N159" s="228"/>
      <c r="O159" s="228"/>
      <c r="P159" s="228"/>
      <c r="Q159" s="228"/>
      <c r="R159" s="228"/>
      <c r="S159" s="228"/>
      <c r="T159" s="228"/>
      <c r="U159" s="228"/>
    </row>
    <row r="160" spans="1:21" x14ac:dyDescent="0.25">
      <c r="A160" s="228"/>
      <c r="B160" s="228"/>
      <c r="C160" s="228"/>
      <c r="D160" s="228"/>
      <c r="E160" s="228"/>
      <c r="F160" s="228"/>
      <c r="G160" s="228"/>
      <c r="H160" s="228"/>
      <c r="I160" s="228"/>
      <c r="J160" s="228"/>
      <c r="K160" s="228"/>
      <c r="L160" s="228"/>
      <c r="M160" s="228"/>
      <c r="N160" s="228"/>
      <c r="O160" s="228"/>
      <c r="P160" s="228"/>
      <c r="Q160" s="228"/>
      <c r="R160" s="228"/>
      <c r="S160" s="228"/>
      <c r="T160" s="228"/>
      <c r="U160" s="228"/>
    </row>
    <row r="161" spans="1:21" x14ac:dyDescent="0.25">
      <c r="A161" s="228"/>
      <c r="B161" s="228"/>
      <c r="C161" s="228"/>
      <c r="D161" s="228"/>
      <c r="E161" s="228"/>
      <c r="F161" s="228"/>
      <c r="G161" s="228"/>
      <c r="H161" s="228"/>
      <c r="I161" s="228"/>
      <c r="J161" s="228"/>
      <c r="K161" s="228"/>
      <c r="L161" s="228"/>
      <c r="M161" s="228"/>
      <c r="N161" s="228"/>
      <c r="O161" s="228"/>
      <c r="P161" s="228"/>
      <c r="Q161" s="228"/>
      <c r="R161" s="228"/>
      <c r="S161" s="228"/>
      <c r="T161" s="228"/>
      <c r="U161" s="228"/>
    </row>
    <row r="162" spans="1:21" x14ac:dyDescent="0.25">
      <c r="A162" s="228"/>
      <c r="B162" s="228"/>
      <c r="C162" s="228"/>
      <c r="D162" s="228"/>
      <c r="E162" s="228"/>
      <c r="F162" s="228"/>
      <c r="G162" s="228"/>
      <c r="H162" s="228"/>
      <c r="I162" s="228"/>
      <c r="J162" s="228"/>
      <c r="K162" s="228"/>
      <c r="L162" s="228"/>
      <c r="M162" s="228"/>
      <c r="N162" s="228"/>
      <c r="O162" s="228"/>
      <c r="P162" s="228"/>
      <c r="Q162" s="228"/>
      <c r="R162" s="228"/>
      <c r="S162" s="228"/>
      <c r="T162" s="228"/>
      <c r="U162" s="228"/>
    </row>
    <row r="163" spans="1:21" x14ac:dyDescent="0.25">
      <c r="A163" s="228"/>
      <c r="B163" s="228"/>
      <c r="C163" s="228"/>
      <c r="D163" s="228"/>
      <c r="E163" s="228"/>
      <c r="F163" s="228"/>
      <c r="G163" s="228"/>
      <c r="H163" s="228"/>
      <c r="I163" s="228"/>
      <c r="J163" s="228"/>
      <c r="K163" s="228"/>
      <c r="L163" s="228"/>
      <c r="M163" s="228"/>
      <c r="N163" s="228"/>
      <c r="O163" s="228"/>
      <c r="P163" s="228"/>
      <c r="Q163" s="228"/>
      <c r="R163" s="228"/>
      <c r="S163" s="228"/>
      <c r="T163" s="228"/>
      <c r="U163" s="228"/>
    </row>
    <row r="164" spans="1:21" x14ac:dyDescent="0.25">
      <c r="A164" s="228"/>
      <c r="B164" s="228"/>
      <c r="C164" s="228"/>
      <c r="D164" s="228"/>
      <c r="E164" s="228"/>
      <c r="F164" s="228"/>
      <c r="G164" s="228"/>
      <c r="H164" s="228"/>
      <c r="I164" s="228"/>
      <c r="J164" s="228"/>
      <c r="K164" s="228"/>
      <c r="L164" s="228"/>
      <c r="M164" s="228"/>
      <c r="N164" s="228"/>
      <c r="O164" s="228"/>
      <c r="P164" s="228"/>
      <c r="Q164" s="228"/>
      <c r="R164" s="228"/>
      <c r="S164" s="228"/>
      <c r="T164" s="228"/>
      <c r="U164" s="228"/>
    </row>
    <row r="165" spans="1:21" x14ac:dyDescent="0.25">
      <c r="A165" s="228"/>
      <c r="B165" s="228"/>
      <c r="C165" s="228"/>
      <c r="D165" s="228"/>
      <c r="E165" s="228"/>
      <c r="F165" s="228"/>
      <c r="G165" s="228"/>
      <c r="H165" s="228"/>
      <c r="I165" s="228"/>
      <c r="J165" s="228"/>
      <c r="K165" s="228"/>
      <c r="L165" s="228"/>
      <c r="M165" s="228"/>
      <c r="N165" s="228"/>
      <c r="O165" s="228"/>
      <c r="P165" s="228"/>
      <c r="Q165" s="228"/>
      <c r="R165" s="228"/>
      <c r="S165" s="228"/>
      <c r="T165" s="228"/>
      <c r="U165" s="228"/>
    </row>
    <row r="166" spans="1:21" x14ac:dyDescent="0.25">
      <c r="A166" s="228"/>
      <c r="B166" s="228"/>
      <c r="C166" s="228"/>
      <c r="D166" s="228"/>
      <c r="E166" s="228"/>
      <c r="F166" s="228"/>
      <c r="G166" s="228"/>
      <c r="H166" s="228"/>
      <c r="I166" s="228"/>
      <c r="J166" s="228"/>
      <c r="K166" s="228"/>
      <c r="L166" s="228"/>
      <c r="M166" s="228"/>
      <c r="N166" s="228"/>
      <c r="O166" s="228"/>
      <c r="P166" s="228"/>
      <c r="Q166" s="228"/>
      <c r="R166" s="228"/>
      <c r="S166" s="228"/>
      <c r="T166" s="228"/>
      <c r="U166" s="228"/>
    </row>
    <row r="167" spans="1:21" x14ac:dyDescent="0.25">
      <c r="A167" s="228"/>
      <c r="B167" s="228"/>
      <c r="C167" s="228"/>
      <c r="D167" s="228"/>
      <c r="E167" s="228"/>
      <c r="F167" s="228"/>
      <c r="G167" s="228"/>
      <c r="H167" s="228"/>
      <c r="I167" s="228"/>
      <c r="J167" s="228"/>
      <c r="K167" s="228"/>
      <c r="L167" s="228"/>
      <c r="M167" s="228"/>
      <c r="N167" s="228"/>
      <c r="O167" s="228"/>
      <c r="P167" s="228"/>
      <c r="Q167" s="228"/>
      <c r="R167" s="228"/>
      <c r="S167" s="228"/>
      <c r="T167" s="228"/>
      <c r="U167" s="228"/>
    </row>
    <row r="168" spans="1:21" x14ac:dyDescent="0.25">
      <c r="A168" s="228"/>
      <c r="B168" s="228"/>
      <c r="C168" s="228"/>
      <c r="D168" s="228"/>
      <c r="E168" s="228"/>
      <c r="F168" s="228"/>
      <c r="G168" s="228"/>
      <c r="H168" s="228"/>
      <c r="I168" s="228"/>
      <c r="J168" s="228"/>
      <c r="K168" s="228"/>
      <c r="L168" s="228"/>
      <c r="M168" s="228"/>
      <c r="N168" s="228"/>
      <c r="O168" s="228"/>
      <c r="P168" s="228"/>
      <c r="Q168" s="228"/>
      <c r="R168" s="228"/>
      <c r="S168" s="228"/>
      <c r="T168" s="228"/>
      <c r="U168" s="228"/>
    </row>
    <row r="169" spans="1:21" x14ac:dyDescent="0.25">
      <c r="A169" s="228"/>
      <c r="B169" s="228"/>
      <c r="C169" s="228"/>
      <c r="D169" s="228"/>
      <c r="E169" s="228"/>
      <c r="F169" s="228"/>
      <c r="G169" s="228"/>
      <c r="H169" s="228"/>
      <c r="I169" s="228"/>
      <c r="J169" s="228"/>
      <c r="K169" s="228"/>
      <c r="L169" s="228"/>
      <c r="M169" s="228"/>
      <c r="N169" s="228"/>
      <c r="O169" s="228"/>
      <c r="P169" s="228"/>
      <c r="Q169" s="228"/>
      <c r="R169" s="228"/>
      <c r="S169" s="228"/>
      <c r="T169" s="228"/>
      <c r="U169" s="228"/>
    </row>
    <row r="170" spans="1:21" x14ac:dyDescent="0.25">
      <c r="A170" s="228"/>
      <c r="B170" s="228"/>
      <c r="C170" s="228"/>
      <c r="D170" s="228"/>
      <c r="E170" s="228"/>
      <c r="F170" s="228"/>
      <c r="G170" s="228"/>
      <c r="H170" s="228"/>
      <c r="I170" s="228"/>
      <c r="J170" s="228"/>
      <c r="K170" s="228"/>
      <c r="L170" s="228"/>
      <c r="M170" s="228"/>
      <c r="N170" s="228"/>
      <c r="O170" s="228"/>
      <c r="P170" s="228"/>
      <c r="Q170" s="228"/>
      <c r="R170" s="228"/>
      <c r="S170" s="228"/>
      <c r="T170" s="228"/>
      <c r="U170" s="228"/>
    </row>
    <row r="171" spans="1:21" x14ac:dyDescent="0.25">
      <c r="A171" s="228"/>
      <c r="B171" s="228"/>
      <c r="C171" s="228"/>
      <c r="D171" s="228"/>
      <c r="E171" s="228"/>
      <c r="F171" s="228"/>
      <c r="G171" s="228"/>
      <c r="H171" s="228"/>
      <c r="I171" s="228"/>
      <c r="J171" s="228"/>
      <c r="K171" s="228"/>
      <c r="L171" s="228"/>
      <c r="M171" s="228"/>
      <c r="N171" s="228"/>
      <c r="O171" s="228"/>
      <c r="P171" s="228"/>
      <c r="Q171" s="228"/>
      <c r="R171" s="228"/>
      <c r="S171" s="228"/>
      <c r="T171" s="228"/>
      <c r="U171" s="228"/>
    </row>
    <row r="172" spans="1:21" x14ac:dyDescent="0.25">
      <c r="A172" s="228"/>
      <c r="B172" s="228"/>
      <c r="C172" s="228"/>
      <c r="D172" s="228"/>
      <c r="E172" s="228"/>
      <c r="F172" s="228"/>
      <c r="G172" s="228"/>
      <c r="H172" s="228"/>
      <c r="I172" s="228"/>
      <c r="J172" s="228"/>
      <c r="K172" s="228"/>
      <c r="L172" s="228"/>
      <c r="M172" s="228"/>
      <c r="N172" s="228"/>
      <c r="O172" s="228"/>
      <c r="P172" s="228"/>
      <c r="Q172" s="228"/>
      <c r="R172" s="228"/>
      <c r="S172" s="228"/>
      <c r="T172" s="228"/>
      <c r="U172" s="228"/>
    </row>
    <row r="173" spans="1:21" x14ac:dyDescent="0.25">
      <c r="A173" s="228"/>
      <c r="B173" s="228"/>
      <c r="C173" s="228"/>
      <c r="D173" s="228"/>
      <c r="E173" s="228"/>
      <c r="F173" s="228"/>
      <c r="G173" s="228"/>
      <c r="H173" s="228"/>
      <c r="I173" s="228"/>
      <c r="J173" s="228"/>
      <c r="K173" s="228"/>
      <c r="L173" s="228"/>
      <c r="M173" s="228"/>
      <c r="N173" s="228"/>
      <c r="O173" s="228"/>
      <c r="P173" s="228"/>
      <c r="Q173" s="228"/>
      <c r="R173" s="228"/>
      <c r="S173" s="228"/>
      <c r="T173" s="228"/>
      <c r="U173" s="228"/>
    </row>
    <row r="174" spans="1:21" x14ac:dyDescent="0.25">
      <c r="A174" s="228"/>
      <c r="B174" s="228"/>
      <c r="C174" s="228"/>
      <c r="D174" s="228"/>
      <c r="E174" s="228"/>
      <c r="F174" s="228"/>
      <c r="G174" s="228"/>
      <c r="H174" s="228"/>
      <c r="I174" s="228"/>
      <c r="J174" s="228"/>
      <c r="K174" s="228"/>
      <c r="L174" s="228"/>
      <c r="M174" s="228"/>
      <c r="N174" s="228"/>
      <c r="O174" s="228"/>
      <c r="P174" s="228"/>
      <c r="Q174" s="228"/>
      <c r="R174" s="228"/>
      <c r="S174" s="228"/>
      <c r="T174" s="228"/>
      <c r="U174" s="228"/>
    </row>
    <row r="175" spans="1:21" x14ac:dyDescent="0.25">
      <c r="A175" s="228"/>
      <c r="B175" s="228"/>
      <c r="C175" s="228"/>
      <c r="D175" s="228"/>
      <c r="E175" s="228"/>
      <c r="F175" s="228"/>
      <c r="G175" s="228"/>
      <c r="H175" s="228"/>
      <c r="I175" s="228"/>
      <c r="J175" s="228"/>
      <c r="K175" s="228"/>
      <c r="L175" s="228"/>
      <c r="M175" s="228"/>
      <c r="N175" s="228"/>
      <c r="O175" s="228"/>
      <c r="P175" s="228"/>
      <c r="Q175" s="228"/>
      <c r="R175" s="228"/>
      <c r="S175" s="228"/>
      <c r="T175" s="228"/>
      <c r="U175" s="228"/>
    </row>
    <row r="176" spans="1:21" x14ac:dyDescent="0.25">
      <c r="A176" s="228"/>
      <c r="B176" s="228"/>
      <c r="C176" s="228"/>
      <c r="D176" s="228"/>
      <c r="E176" s="228"/>
      <c r="F176" s="228"/>
      <c r="G176" s="228"/>
      <c r="H176" s="228"/>
      <c r="I176" s="228"/>
      <c r="J176" s="228"/>
      <c r="K176" s="228"/>
      <c r="L176" s="228"/>
      <c r="M176" s="228"/>
      <c r="N176" s="228"/>
      <c r="O176" s="228"/>
      <c r="P176" s="228"/>
      <c r="Q176" s="228"/>
      <c r="R176" s="228"/>
      <c r="S176" s="228"/>
      <c r="T176" s="228"/>
      <c r="U176" s="228"/>
    </row>
    <row r="177" spans="1:21" x14ac:dyDescent="0.25">
      <c r="A177" s="228"/>
      <c r="B177" s="228"/>
      <c r="C177" s="228"/>
      <c r="D177" s="228"/>
      <c r="E177" s="228"/>
      <c r="F177" s="228"/>
      <c r="G177" s="228"/>
      <c r="H177" s="228"/>
      <c r="I177" s="228"/>
      <c r="J177" s="228"/>
      <c r="K177" s="228"/>
      <c r="L177" s="228"/>
      <c r="M177" s="228"/>
      <c r="N177" s="228"/>
      <c r="O177" s="228"/>
      <c r="P177" s="228"/>
      <c r="Q177" s="228"/>
      <c r="R177" s="228"/>
      <c r="S177" s="228"/>
      <c r="T177" s="228"/>
      <c r="U177" s="228"/>
    </row>
    <row r="178" spans="1:21" x14ac:dyDescent="0.25">
      <c r="A178" s="228"/>
      <c r="B178" s="228"/>
      <c r="C178" s="228"/>
      <c r="D178" s="228"/>
      <c r="E178" s="228"/>
      <c r="F178" s="228"/>
      <c r="G178" s="228"/>
      <c r="H178" s="228"/>
      <c r="I178" s="228"/>
      <c r="J178" s="228"/>
      <c r="K178" s="228"/>
      <c r="L178" s="228"/>
      <c r="M178" s="228"/>
      <c r="N178" s="228"/>
      <c r="O178" s="228"/>
      <c r="P178" s="228"/>
      <c r="Q178" s="228"/>
      <c r="R178" s="228"/>
      <c r="S178" s="228"/>
      <c r="T178" s="228"/>
      <c r="U178" s="228"/>
    </row>
    <row r="179" spans="1:21" x14ac:dyDescent="0.25">
      <c r="A179" s="228"/>
      <c r="B179" s="228"/>
      <c r="C179" s="228"/>
      <c r="D179" s="228"/>
      <c r="E179" s="228"/>
      <c r="F179" s="228"/>
      <c r="G179" s="228"/>
      <c r="H179" s="228"/>
      <c r="I179" s="228"/>
      <c r="J179" s="228"/>
      <c r="K179" s="228"/>
      <c r="L179" s="228"/>
      <c r="M179" s="228"/>
      <c r="N179" s="228"/>
      <c r="O179" s="228"/>
      <c r="P179" s="228"/>
      <c r="Q179" s="228"/>
      <c r="R179" s="228"/>
      <c r="S179" s="228"/>
      <c r="T179" s="228"/>
      <c r="U179" s="228"/>
    </row>
    <row r="180" spans="1:21" x14ac:dyDescent="0.25">
      <c r="A180" s="228"/>
      <c r="B180" s="228"/>
      <c r="C180" s="228"/>
      <c r="D180" s="228"/>
      <c r="E180" s="228"/>
      <c r="F180" s="228"/>
      <c r="G180" s="228"/>
      <c r="H180" s="228"/>
      <c r="I180" s="228"/>
      <c r="J180" s="228"/>
      <c r="K180" s="228"/>
      <c r="L180" s="228"/>
      <c r="M180" s="228"/>
      <c r="N180" s="228"/>
      <c r="O180" s="228"/>
      <c r="P180" s="228"/>
      <c r="Q180" s="228"/>
      <c r="R180" s="228"/>
      <c r="S180" s="228"/>
      <c r="T180" s="228"/>
      <c r="U180" s="228"/>
    </row>
    <row r="181" spans="1:21" x14ac:dyDescent="0.25">
      <c r="A181" s="228"/>
      <c r="B181" s="228"/>
      <c r="C181" s="228"/>
      <c r="D181" s="228"/>
      <c r="E181" s="228"/>
      <c r="F181" s="228"/>
      <c r="G181" s="228"/>
      <c r="H181" s="228"/>
      <c r="I181" s="228"/>
      <c r="J181" s="228"/>
      <c r="K181" s="228"/>
      <c r="L181" s="228"/>
      <c r="M181" s="228"/>
      <c r="N181" s="228"/>
      <c r="O181" s="228"/>
      <c r="P181" s="228"/>
      <c r="Q181" s="228"/>
      <c r="R181" s="228"/>
      <c r="S181" s="228"/>
      <c r="T181" s="228"/>
      <c r="U181" s="228"/>
    </row>
    <row r="182" spans="1:21" x14ac:dyDescent="0.25">
      <c r="A182" s="228"/>
      <c r="B182" s="228"/>
      <c r="C182" s="228"/>
      <c r="D182" s="228"/>
      <c r="E182" s="228"/>
      <c r="F182" s="228"/>
      <c r="G182" s="228"/>
      <c r="H182" s="228"/>
      <c r="I182" s="228"/>
      <c r="J182" s="228"/>
      <c r="K182" s="228"/>
      <c r="L182" s="228"/>
      <c r="M182" s="228"/>
      <c r="N182" s="228"/>
      <c r="O182" s="228"/>
      <c r="P182" s="228"/>
      <c r="Q182" s="228"/>
      <c r="R182" s="228"/>
      <c r="S182" s="228"/>
      <c r="T182" s="228"/>
      <c r="U182" s="228"/>
    </row>
    <row r="183" spans="1:21" x14ac:dyDescent="0.25">
      <c r="A183" s="228"/>
      <c r="B183" s="228"/>
      <c r="C183" s="228"/>
      <c r="D183" s="228"/>
      <c r="E183" s="228"/>
      <c r="F183" s="228"/>
      <c r="G183" s="228"/>
      <c r="H183" s="228"/>
      <c r="I183" s="228"/>
      <c r="J183" s="228"/>
      <c r="K183" s="228"/>
      <c r="L183" s="228"/>
      <c r="M183" s="228"/>
      <c r="N183" s="228"/>
      <c r="O183" s="228"/>
      <c r="P183" s="228"/>
      <c r="Q183" s="228"/>
      <c r="R183" s="228"/>
      <c r="S183" s="228"/>
      <c r="T183" s="228"/>
      <c r="U183" s="228"/>
    </row>
    <row r="184" spans="1:21" x14ac:dyDescent="0.25">
      <c r="A184" s="228"/>
      <c r="B184" s="228"/>
      <c r="C184" s="228"/>
      <c r="D184" s="228"/>
      <c r="E184" s="228"/>
      <c r="F184" s="228"/>
      <c r="G184" s="228"/>
      <c r="H184" s="228"/>
      <c r="I184" s="228"/>
      <c r="J184" s="228"/>
      <c r="K184" s="228"/>
      <c r="L184" s="228"/>
      <c r="M184" s="228"/>
      <c r="N184" s="228"/>
      <c r="O184" s="228"/>
      <c r="P184" s="228"/>
      <c r="Q184" s="228"/>
      <c r="R184" s="228"/>
      <c r="S184" s="228"/>
      <c r="T184" s="228"/>
      <c r="U184" s="228"/>
    </row>
    <row r="185" spans="1:21" x14ac:dyDescent="0.25">
      <c r="A185" s="228"/>
      <c r="B185" s="228"/>
      <c r="C185" s="228"/>
      <c r="D185" s="228"/>
      <c r="E185" s="228"/>
      <c r="F185" s="228"/>
      <c r="G185" s="228"/>
      <c r="H185" s="228"/>
      <c r="I185" s="228"/>
      <c r="J185" s="228"/>
      <c r="K185" s="228"/>
      <c r="L185" s="228"/>
      <c r="M185" s="228"/>
      <c r="N185" s="228"/>
      <c r="O185" s="228"/>
      <c r="P185" s="228"/>
      <c r="Q185" s="228"/>
      <c r="R185" s="228"/>
      <c r="S185" s="228"/>
      <c r="T185" s="228"/>
      <c r="U185" s="228"/>
    </row>
    <row r="186" spans="1:21" x14ac:dyDescent="0.25">
      <c r="A186" s="228"/>
      <c r="B186" s="228"/>
      <c r="C186" s="228"/>
      <c r="D186" s="228"/>
      <c r="E186" s="228"/>
      <c r="F186" s="228"/>
      <c r="G186" s="228"/>
      <c r="H186" s="228"/>
      <c r="I186" s="228"/>
      <c r="J186" s="228"/>
      <c r="K186" s="228"/>
      <c r="L186" s="228"/>
      <c r="M186" s="228"/>
      <c r="N186" s="228"/>
      <c r="O186" s="228"/>
      <c r="P186" s="228"/>
      <c r="Q186" s="228"/>
      <c r="R186" s="228"/>
      <c r="S186" s="228"/>
      <c r="T186" s="228"/>
      <c r="U186" s="228"/>
    </row>
    <row r="187" spans="1:21" x14ac:dyDescent="0.25">
      <c r="A187" s="228"/>
      <c r="B187" s="228"/>
      <c r="C187" s="228"/>
      <c r="D187" s="228"/>
      <c r="E187" s="228"/>
      <c r="F187" s="228"/>
      <c r="G187" s="228"/>
      <c r="H187" s="228"/>
      <c r="I187" s="228"/>
      <c r="J187" s="228"/>
      <c r="K187" s="228"/>
      <c r="L187" s="228"/>
      <c r="M187" s="228"/>
      <c r="N187" s="228"/>
      <c r="O187" s="228"/>
      <c r="P187" s="228"/>
      <c r="Q187" s="228"/>
      <c r="R187" s="228"/>
      <c r="S187" s="228"/>
      <c r="T187" s="228"/>
      <c r="U187" s="228"/>
    </row>
    <row r="188" spans="1:21" x14ac:dyDescent="0.25">
      <c r="A188" s="228"/>
      <c r="B188" s="228"/>
      <c r="C188" s="228"/>
      <c r="D188" s="228"/>
      <c r="E188" s="228"/>
      <c r="F188" s="228"/>
      <c r="G188" s="228"/>
      <c r="H188" s="228"/>
      <c r="I188" s="228"/>
      <c r="J188" s="228"/>
      <c r="K188" s="228"/>
      <c r="L188" s="228"/>
      <c r="M188" s="228"/>
      <c r="N188" s="228"/>
      <c r="O188" s="228"/>
      <c r="P188" s="228"/>
      <c r="Q188" s="228"/>
      <c r="R188" s="228"/>
      <c r="S188" s="228"/>
      <c r="T188" s="228"/>
      <c r="U188" s="228"/>
    </row>
    <row r="189" spans="1:21" x14ac:dyDescent="0.25">
      <c r="A189" s="228"/>
      <c r="B189" s="228"/>
      <c r="C189" s="228"/>
      <c r="D189" s="228"/>
      <c r="E189" s="228"/>
      <c r="F189" s="228"/>
      <c r="G189" s="228"/>
      <c r="H189" s="228"/>
      <c r="I189" s="228"/>
      <c r="J189" s="228"/>
      <c r="K189" s="228"/>
      <c r="L189" s="228"/>
      <c r="M189" s="228"/>
      <c r="N189" s="228"/>
      <c r="O189" s="228"/>
      <c r="P189" s="228"/>
      <c r="Q189" s="228"/>
      <c r="R189" s="228"/>
      <c r="S189" s="228"/>
      <c r="T189" s="228"/>
      <c r="U189" s="228"/>
    </row>
    <row r="190" spans="1:21" x14ac:dyDescent="0.25">
      <c r="A190" s="228"/>
      <c r="B190" s="228"/>
      <c r="C190" s="228"/>
      <c r="D190" s="228"/>
      <c r="E190" s="228"/>
      <c r="F190" s="228"/>
      <c r="G190" s="228"/>
      <c r="H190" s="228"/>
      <c r="I190" s="228"/>
      <c r="J190" s="228"/>
      <c r="K190" s="228"/>
      <c r="L190" s="228"/>
      <c r="M190" s="228"/>
      <c r="N190" s="228"/>
      <c r="O190" s="228"/>
      <c r="P190" s="228"/>
      <c r="Q190" s="228"/>
      <c r="R190" s="228"/>
      <c r="S190" s="228"/>
      <c r="T190" s="228"/>
      <c r="U190" s="228"/>
    </row>
    <row r="191" spans="1:21" x14ac:dyDescent="0.25">
      <c r="A191" s="228"/>
      <c r="B191" s="228"/>
      <c r="C191" s="228"/>
      <c r="D191" s="228"/>
      <c r="E191" s="228"/>
      <c r="F191" s="228"/>
      <c r="G191" s="228"/>
      <c r="H191" s="228"/>
      <c r="I191" s="228"/>
      <c r="J191" s="228"/>
      <c r="K191" s="228"/>
      <c r="L191" s="228"/>
      <c r="M191" s="228"/>
      <c r="N191" s="228"/>
      <c r="O191" s="228"/>
      <c r="P191" s="228"/>
      <c r="Q191" s="228"/>
      <c r="R191" s="228"/>
      <c r="S191" s="228"/>
      <c r="T191" s="228"/>
      <c r="U191" s="228"/>
    </row>
    <row r="192" spans="1:21" x14ac:dyDescent="0.25">
      <c r="A192" s="228"/>
      <c r="B192" s="228"/>
      <c r="C192" s="228"/>
      <c r="D192" s="228"/>
      <c r="E192" s="228"/>
      <c r="F192" s="228"/>
      <c r="G192" s="228"/>
      <c r="H192" s="228"/>
      <c r="I192" s="228"/>
      <c r="J192" s="228"/>
      <c r="K192" s="228"/>
      <c r="L192" s="228"/>
      <c r="M192" s="228"/>
      <c r="N192" s="228"/>
      <c r="O192" s="228"/>
      <c r="P192" s="228"/>
      <c r="Q192" s="228"/>
      <c r="R192" s="228"/>
      <c r="S192" s="228"/>
      <c r="T192" s="228"/>
      <c r="U192" s="228"/>
    </row>
    <row r="193" spans="1:21" x14ac:dyDescent="0.25">
      <c r="A193" s="228"/>
      <c r="B193" s="228"/>
      <c r="C193" s="228"/>
      <c r="D193" s="228"/>
      <c r="E193" s="228"/>
      <c r="F193" s="228"/>
      <c r="G193" s="228"/>
      <c r="H193" s="228"/>
      <c r="I193" s="228"/>
      <c r="J193" s="228"/>
      <c r="K193" s="228"/>
      <c r="L193" s="228"/>
      <c r="M193" s="228"/>
      <c r="N193" s="228"/>
      <c r="O193" s="228"/>
      <c r="P193" s="228"/>
      <c r="Q193" s="228"/>
      <c r="R193" s="228"/>
      <c r="S193" s="228"/>
      <c r="T193" s="228"/>
      <c r="U193" s="228"/>
    </row>
    <row r="194" spans="1:21" x14ac:dyDescent="0.25">
      <c r="A194" s="228"/>
      <c r="B194" s="228"/>
      <c r="C194" s="228"/>
      <c r="D194" s="228"/>
      <c r="E194" s="228"/>
      <c r="F194" s="228"/>
      <c r="G194" s="228"/>
      <c r="H194" s="228"/>
      <c r="I194" s="228"/>
      <c r="J194" s="228"/>
      <c r="K194" s="228"/>
      <c r="L194" s="228"/>
      <c r="M194" s="228"/>
      <c r="N194" s="228"/>
      <c r="O194" s="228"/>
      <c r="P194" s="228"/>
      <c r="Q194" s="228"/>
      <c r="R194" s="228"/>
      <c r="S194" s="228"/>
      <c r="T194" s="228"/>
      <c r="U194" s="228"/>
    </row>
    <row r="195" spans="1:21" x14ac:dyDescent="0.25">
      <c r="A195" s="228"/>
      <c r="B195" s="228"/>
      <c r="C195" s="228"/>
      <c r="D195" s="228"/>
      <c r="E195" s="228"/>
      <c r="F195" s="228"/>
      <c r="G195" s="228"/>
      <c r="H195" s="228"/>
      <c r="I195" s="228"/>
      <c r="J195" s="228"/>
      <c r="K195" s="228"/>
      <c r="L195" s="228"/>
      <c r="M195" s="228"/>
      <c r="N195" s="228"/>
      <c r="O195" s="228"/>
      <c r="P195" s="228"/>
      <c r="Q195" s="228"/>
      <c r="R195" s="228"/>
      <c r="S195" s="228"/>
      <c r="T195" s="228"/>
      <c r="U195" s="228"/>
    </row>
    <row r="196" spans="1:21" x14ac:dyDescent="0.25">
      <c r="A196" s="228"/>
      <c r="B196" s="228"/>
      <c r="C196" s="228"/>
      <c r="D196" s="228"/>
      <c r="E196" s="228"/>
      <c r="F196" s="228"/>
      <c r="G196" s="228"/>
      <c r="H196" s="228"/>
      <c r="I196" s="228"/>
      <c r="J196" s="228"/>
      <c r="K196" s="228"/>
      <c r="L196" s="228"/>
      <c r="M196" s="228"/>
      <c r="N196" s="228"/>
      <c r="O196" s="228"/>
      <c r="P196" s="228"/>
      <c r="Q196" s="228"/>
      <c r="R196" s="228"/>
      <c r="S196" s="228"/>
      <c r="T196" s="228"/>
      <c r="U196" s="228"/>
    </row>
    <row r="197" spans="1:21" x14ac:dyDescent="0.25">
      <c r="A197" s="228"/>
      <c r="B197" s="228"/>
      <c r="C197" s="228"/>
      <c r="D197" s="228"/>
      <c r="E197" s="228"/>
      <c r="F197" s="228"/>
      <c r="G197" s="228"/>
      <c r="H197" s="228"/>
      <c r="I197" s="228"/>
      <c r="J197" s="228"/>
      <c r="K197" s="228"/>
      <c r="L197" s="228"/>
      <c r="M197" s="228"/>
      <c r="N197" s="228"/>
      <c r="O197" s="228"/>
      <c r="P197" s="228"/>
      <c r="Q197" s="228"/>
      <c r="R197" s="228"/>
      <c r="S197" s="228"/>
      <c r="T197" s="228"/>
      <c r="U197" s="228"/>
    </row>
    <row r="198" spans="1:21" x14ac:dyDescent="0.25">
      <c r="A198" s="228"/>
      <c r="B198" s="228"/>
      <c r="C198" s="228"/>
      <c r="D198" s="228"/>
      <c r="E198" s="228"/>
      <c r="F198" s="228"/>
      <c r="G198" s="228"/>
      <c r="H198" s="228"/>
      <c r="I198" s="228"/>
      <c r="J198" s="228"/>
      <c r="K198" s="228"/>
      <c r="L198" s="228"/>
      <c r="M198" s="228"/>
      <c r="N198" s="228"/>
      <c r="O198" s="228"/>
      <c r="P198" s="228"/>
      <c r="Q198" s="228"/>
      <c r="R198" s="228"/>
      <c r="S198" s="228"/>
      <c r="T198" s="228"/>
      <c r="U198" s="228"/>
    </row>
    <row r="199" spans="1:21" x14ac:dyDescent="0.25">
      <c r="A199" s="228"/>
      <c r="B199" s="228"/>
      <c r="C199" s="228"/>
      <c r="D199" s="228"/>
      <c r="E199" s="228"/>
      <c r="F199" s="228"/>
      <c r="G199" s="228"/>
      <c r="H199" s="228"/>
      <c r="I199" s="228"/>
      <c r="J199" s="228"/>
      <c r="K199" s="228"/>
      <c r="L199" s="228"/>
      <c r="M199" s="228"/>
      <c r="N199" s="228"/>
      <c r="O199" s="228"/>
      <c r="P199" s="228"/>
      <c r="Q199" s="228"/>
      <c r="R199" s="228"/>
      <c r="S199" s="228"/>
      <c r="T199" s="228"/>
      <c r="U199" s="228"/>
    </row>
    <row r="200" spans="1:21" x14ac:dyDescent="0.25">
      <c r="A200" s="228"/>
      <c r="B200" s="228"/>
      <c r="C200" s="228"/>
      <c r="D200" s="228"/>
      <c r="E200" s="228"/>
      <c r="F200" s="228"/>
      <c r="G200" s="228"/>
      <c r="H200" s="228"/>
      <c r="I200" s="228"/>
      <c r="J200" s="228"/>
      <c r="K200" s="228"/>
      <c r="L200" s="228"/>
      <c r="M200" s="228"/>
      <c r="N200" s="228"/>
      <c r="O200" s="228"/>
      <c r="P200" s="228"/>
      <c r="Q200" s="228"/>
      <c r="R200" s="228"/>
      <c r="S200" s="228"/>
      <c r="T200" s="228"/>
      <c r="U200" s="228"/>
    </row>
    <row r="201" spans="1:21" x14ac:dyDescent="0.25">
      <c r="A201" s="228"/>
      <c r="B201" s="228"/>
      <c r="C201" s="228"/>
      <c r="D201" s="228"/>
      <c r="E201" s="228"/>
      <c r="F201" s="228"/>
      <c r="G201" s="228"/>
      <c r="H201" s="228"/>
      <c r="I201" s="228"/>
      <c r="J201" s="228"/>
      <c r="K201" s="228"/>
      <c r="L201" s="228"/>
      <c r="M201" s="228"/>
      <c r="N201" s="228"/>
      <c r="O201" s="228"/>
      <c r="P201" s="228"/>
      <c r="Q201" s="228"/>
      <c r="R201" s="228"/>
      <c r="S201" s="228"/>
      <c r="T201" s="228"/>
      <c r="U201" s="228"/>
    </row>
    <row r="202" spans="1:21" x14ac:dyDescent="0.25">
      <c r="A202" s="228"/>
      <c r="B202" s="228"/>
      <c r="C202" s="228"/>
      <c r="D202" s="228"/>
      <c r="E202" s="228"/>
      <c r="F202" s="228"/>
      <c r="G202" s="228"/>
      <c r="H202" s="228"/>
      <c r="I202" s="228"/>
      <c r="J202" s="228"/>
      <c r="K202" s="228"/>
      <c r="L202" s="228"/>
      <c r="M202" s="228"/>
      <c r="N202" s="228"/>
      <c r="O202" s="228"/>
      <c r="P202" s="228"/>
      <c r="Q202" s="228"/>
      <c r="R202" s="228"/>
      <c r="S202" s="228"/>
      <c r="T202" s="228"/>
      <c r="U202" s="228"/>
    </row>
    <row r="203" spans="1:21" x14ac:dyDescent="0.25">
      <c r="A203" s="228"/>
      <c r="B203" s="228"/>
      <c r="C203" s="228"/>
      <c r="D203" s="228"/>
      <c r="E203" s="228"/>
      <c r="F203" s="228"/>
      <c r="G203" s="228"/>
      <c r="H203" s="228"/>
      <c r="I203" s="228"/>
      <c r="J203" s="228"/>
      <c r="K203" s="228"/>
      <c r="L203" s="228"/>
      <c r="M203" s="228"/>
      <c r="N203" s="228"/>
      <c r="O203" s="228"/>
      <c r="P203" s="228"/>
      <c r="Q203" s="228"/>
      <c r="R203" s="228"/>
      <c r="S203" s="228"/>
      <c r="T203" s="228"/>
      <c r="U203" s="228"/>
    </row>
    <row r="204" spans="1:21" x14ac:dyDescent="0.25">
      <c r="A204" s="228"/>
      <c r="B204" s="228"/>
      <c r="C204" s="228"/>
      <c r="D204" s="228"/>
      <c r="E204" s="228"/>
      <c r="F204" s="228"/>
      <c r="G204" s="228"/>
      <c r="H204" s="228"/>
      <c r="I204" s="228"/>
      <c r="J204" s="228"/>
      <c r="K204" s="228"/>
      <c r="L204" s="228"/>
      <c r="M204" s="228"/>
      <c r="N204" s="228"/>
      <c r="O204" s="228"/>
      <c r="P204" s="228"/>
      <c r="Q204" s="228"/>
      <c r="R204" s="228"/>
      <c r="S204" s="228"/>
      <c r="T204" s="228"/>
      <c r="U204" s="228"/>
    </row>
    <row r="205" spans="1:21" x14ac:dyDescent="0.25">
      <c r="A205" s="228"/>
      <c r="B205" s="228"/>
      <c r="C205" s="228"/>
      <c r="D205" s="228"/>
      <c r="E205" s="228"/>
      <c r="F205" s="228"/>
      <c r="G205" s="228"/>
      <c r="H205" s="228"/>
      <c r="I205" s="228"/>
      <c r="J205" s="228"/>
      <c r="K205" s="228"/>
      <c r="L205" s="228"/>
      <c r="M205" s="228"/>
      <c r="N205" s="228"/>
      <c r="O205" s="228"/>
      <c r="P205" s="228"/>
      <c r="Q205" s="228"/>
      <c r="R205" s="228"/>
      <c r="S205" s="228"/>
      <c r="T205" s="228"/>
      <c r="U205" s="228"/>
    </row>
    <row r="206" spans="1:21" x14ac:dyDescent="0.25">
      <c r="A206" s="228"/>
      <c r="B206" s="228"/>
      <c r="C206" s="228"/>
      <c r="D206" s="228"/>
      <c r="E206" s="228"/>
      <c r="F206" s="228"/>
      <c r="G206" s="228"/>
      <c r="H206" s="228"/>
      <c r="I206" s="228"/>
      <c r="J206" s="228"/>
      <c r="K206" s="228"/>
      <c r="L206" s="228"/>
      <c r="M206" s="228"/>
      <c r="N206" s="228"/>
      <c r="O206" s="228"/>
      <c r="P206" s="228"/>
      <c r="Q206" s="228"/>
      <c r="R206" s="228"/>
      <c r="S206" s="228"/>
      <c r="T206" s="228"/>
      <c r="U206" s="228"/>
    </row>
    <row r="207" spans="1:21" x14ac:dyDescent="0.25">
      <c r="A207" s="228"/>
      <c r="B207" s="228"/>
      <c r="C207" s="228"/>
      <c r="D207" s="228"/>
      <c r="E207" s="228"/>
      <c r="F207" s="228"/>
      <c r="G207" s="228"/>
      <c r="H207" s="228"/>
      <c r="I207" s="228"/>
      <c r="J207" s="228"/>
      <c r="K207" s="228"/>
      <c r="L207" s="228"/>
      <c r="M207" s="228"/>
      <c r="N207" s="228"/>
      <c r="O207" s="228"/>
      <c r="P207" s="228"/>
      <c r="Q207" s="228"/>
      <c r="R207" s="228"/>
      <c r="S207" s="228"/>
      <c r="T207" s="228"/>
      <c r="U207" s="228"/>
    </row>
    <row r="208" spans="1:21" x14ac:dyDescent="0.25">
      <c r="A208" s="228"/>
      <c r="B208" s="228"/>
      <c r="C208" s="228"/>
      <c r="D208" s="228"/>
      <c r="E208" s="228"/>
      <c r="F208" s="228"/>
      <c r="G208" s="228"/>
      <c r="H208" s="228"/>
      <c r="I208" s="228"/>
      <c r="J208" s="228"/>
      <c r="K208" s="228"/>
      <c r="L208" s="228"/>
      <c r="M208" s="228"/>
      <c r="N208" s="228"/>
      <c r="O208" s="228"/>
      <c r="P208" s="228"/>
      <c r="Q208" s="228"/>
      <c r="R208" s="228"/>
      <c r="S208" s="228"/>
      <c r="T208" s="228"/>
      <c r="U208" s="228"/>
    </row>
    <row r="209" spans="1:21" x14ac:dyDescent="0.25">
      <c r="A209" s="228"/>
      <c r="B209" s="228"/>
      <c r="C209" s="228"/>
      <c r="D209" s="228"/>
      <c r="E209" s="228"/>
      <c r="F209" s="228"/>
      <c r="G209" s="228"/>
      <c r="H209" s="228"/>
      <c r="I209" s="228"/>
      <c r="J209" s="228"/>
      <c r="K209" s="228"/>
      <c r="L209" s="228"/>
      <c r="M209" s="228"/>
      <c r="N209" s="228"/>
      <c r="O209" s="228"/>
      <c r="P209" s="228"/>
      <c r="Q209" s="228"/>
      <c r="R209" s="228"/>
      <c r="S209" s="228"/>
      <c r="T209" s="228"/>
      <c r="U209" s="228"/>
    </row>
    <row r="210" spans="1:21" x14ac:dyDescent="0.25">
      <c r="A210" s="228"/>
      <c r="B210" s="228"/>
      <c r="C210" s="228"/>
      <c r="D210" s="228"/>
      <c r="E210" s="228"/>
      <c r="F210" s="228"/>
      <c r="G210" s="228"/>
      <c r="H210" s="228"/>
      <c r="I210" s="228"/>
      <c r="J210" s="228"/>
      <c r="K210" s="228"/>
      <c r="L210" s="228"/>
      <c r="M210" s="228"/>
      <c r="N210" s="228"/>
      <c r="O210" s="228"/>
      <c r="P210" s="228"/>
      <c r="Q210" s="228"/>
      <c r="R210" s="228"/>
      <c r="S210" s="228"/>
      <c r="T210" s="228"/>
      <c r="U210" s="228"/>
    </row>
    <row r="211" spans="1:21" x14ac:dyDescent="0.25">
      <c r="A211" s="228"/>
      <c r="B211" s="228"/>
      <c r="C211" s="228"/>
      <c r="D211" s="228"/>
      <c r="E211" s="228"/>
      <c r="F211" s="228"/>
      <c r="G211" s="228"/>
      <c r="H211" s="228"/>
      <c r="I211" s="228"/>
      <c r="J211" s="228"/>
      <c r="K211" s="228"/>
      <c r="L211" s="228"/>
      <c r="M211" s="228"/>
      <c r="N211" s="228"/>
      <c r="O211" s="228"/>
      <c r="P211" s="228"/>
      <c r="Q211" s="228"/>
      <c r="R211" s="228"/>
      <c r="S211" s="228"/>
      <c r="T211" s="228"/>
      <c r="U211" s="228"/>
    </row>
    <row r="212" spans="1:21" x14ac:dyDescent="0.25">
      <c r="A212" s="228"/>
      <c r="B212" s="228"/>
      <c r="C212" s="228"/>
      <c r="D212" s="228"/>
      <c r="E212" s="228"/>
      <c r="F212" s="228"/>
      <c r="G212" s="228"/>
      <c r="H212" s="228"/>
      <c r="I212" s="228"/>
      <c r="J212" s="228"/>
      <c r="K212" s="228"/>
      <c r="L212" s="228"/>
      <c r="M212" s="228"/>
      <c r="N212" s="228"/>
      <c r="O212" s="228"/>
      <c r="P212" s="228"/>
      <c r="Q212" s="228"/>
      <c r="R212" s="228"/>
      <c r="S212" s="228"/>
      <c r="T212" s="228"/>
      <c r="U212" s="228"/>
    </row>
    <row r="213" spans="1:21" x14ac:dyDescent="0.25">
      <c r="A213" s="228"/>
      <c r="B213" s="228"/>
      <c r="C213" s="228"/>
      <c r="D213" s="228"/>
      <c r="E213" s="228"/>
      <c r="F213" s="228"/>
      <c r="G213" s="228"/>
      <c r="H213" s="228"/>
      <c r="I213" s="228"/>
      <c r="J213" s="228"/>
      <c r="K213" s="228"/>
      <c r="L213" s="228"/>
      <c r="M213" s="228"/>
      <c r="N213" s="228"/>
      <c r="O213" s="228"/>
      <c r="P213" s="228"/>
      <c r="Q213" s="228"/>
      <c r="R213" s="228"/>
      <c r="S213" s="228"/>
      <c r="T213" s="228"/>
      <c r="U213" s="228"/>
    </row>
    <row r="214" spans="1:21" x14ac:dyDescent="0.25">
      <c r="A214" s="228"/>
      <c r="B214" s="228"/>
      <c r="C214" s="228"/>
      <c r="D214" s="228"/>
      <c r="E214" s="228"/>
      <c r="F214" s="228"/>
      <c r="G214" s="228"/>
      <c r="H214" s="228"/>
      <c r="I214" s="228"/>
      <c r="J214" s="228"/>
      <c r="K214" s="228"/>
      <c r="L214" s="228"/>
      <c r="M214" s="228"/>
      <c r="N214" s="228"/>
      <c r="O214" s="228"/>
      <c r="P214" s="228"/>
      <c r="Q214" s="228"/>
      <c r="R214" s="228"/>
      <c r="S214" s="228"/>
      <c r="T214" s="228"/>
      <c r="U214" s="228"/>
    </row>
    <row r="215" spans="1:21" x14ac:dyDescent="0.25">
      <c r="A215" s="228"/>
      <c r="B215" s="228"/>
      <c r="C215" s="228"/>
      <c r="D215" s="228"/>
      <c r="E215" s="228"/>
      <c r="F215" s="228"/>
      <c r="G215" s="228"/>
      <c r="H215" s="228"/>
      <c r="I215" s="228"/>
      <c r="J215" s="228"/>
      <c r="K215" s="228"/>
      <c r="L215" s="228"/>
      <c r="M215" s="228"/>
      <c r="N215" s="228"/>
      <c r="O215" s="228"/>
      <c r="P215" s="228"/>
      <c r="Q215" s="228"/>
      <c r="R215" s="228"/>
      <c r="S215" s="228"/>
      <c r="T215" s="228"/>
      <c r="U215" s="228"/>
    </row>
    <row r="216" spans="1:21" x14ac:dyDescent="0.25">
      <c r="A216" s="228"/>
      <c r="B216" s="228"/>
      <c r="C216" s="228"/>
      <c r="D216" s="228"/>
      <c r="E216" s="228"/>
      <c r="F216" s="228"/>
      <c r="G216" s="228"/>
      <c r="H216" s="228"/>
      <c r="I216" s="228"/>
      <c r="J216" s="228"/>
      <c r="K216" s="228"/>
      <c r="L216" s="228"/>
      <c r="M216" s="228"/>
      <c r="N216" s="228"/>
      <c r="O216" s="228"/>
      <c r="P216" s="228"/>
      <c r="Q216" s="228"/>
      <c r="R216" s="228"/>
      <c r="S216" s="228"/>
      <c r="T216" s="228"/>
      <c r="U216" s="228"/>
    </row>
    <row r="217" spans="1:21" x14ac:dyDescent="0.25">
      <c r="A217" s="228"/>
      <c r="B217" s="228"/>
      <c r="C217" s="228"/>
      <c r="D217" s="228"/>
      <c r="E217" s="228"/>
      <c r="F217" s="228"/>
      <c r="G217" s="228"/>
      <c r="H217" s="228"/>
      <c r="I217" s="228"/>
      <c r="J217" s="228"/>
      <c r="K217" s="228"/>
      <c r="L217" s="228"/>
      <c r="M217" s="228"/>
      <c r="N217" s="228"/>
      <c r="O217" s="228"/>
      <c r="P217" s="228"/>
      <c r="Q217" s="228"/>
      <c r="R217" s="228"/>
      <c r="S217" s="228"/>
      <c r="T217" s="228"/>
      <c r="U217" s="228"/>
    </row>
    <row r="218" spans="1:21" x14ac:dyDescent="0.25">
      <c r="A218" s="228"/>
      <c r="B218" s="228"/>
      <c r="C218" s="228"/>
      <c r="D218" s="228"/>
      <c r="E218" s="228"/>
      <c r="F218" s="228"/>
      <c r="G218" s="228"/>
      <c r="H218" s="228"/>
      <c r="I218" s="228"/>
      <c r="J218" s="228"/>
      <c r="K218" s="228"/>
      <c r="L218" s="228"/>
      <c r="M218" s="228"/>
      <c r="N218" s="228"/>
      <c r="O218" s="228"/>
      <c r="P218" s="228"/>
      <c r="Q218" s="228"/>
      <c r="R218" s="228"/>
      <c r="S218" s="228"/>
      <c r="T218" s="228"/>
      <c r="U218" s="228"/>
    </row>
    <row r="219" spans="1:21" x14ac:dyDescent="0.25">
      <c r="A219" s="228"/>
      <c r="B219" s="228"/>
      <c r="C219" s="228"/>
      <c r="D219" s="228"/>
      <c r="E219" s="228"/>
      <c r="F219" s="228"/>
      <c r="G219" s="228"/>
      <c r="H219" s="228"/>
      <c r="I219" s="228"/>
      <c r="J219" s="228"/>
      <c r="K219" s="228"/>
      <c r="L219" s="228"/>
      <c r="M219" s="228"/>
      <c r="N219" s="228"/>
      <c r="O219" s="228"/>
      <c r="P219" s="228"/>
      <c r="Q219" s="228"/>
      <c r="R219" s="228"/>
      <c r="S219" s="228"/>
      <c r="T219" s="228"/>
      <c r="U219" s="228"/>
    </row>
    <row r="220" spans="1:21" x14ac:dyDescent="0.25">
      <c r="A220" s="228"/>
      <c r="B220" s="228"/>
      <c r="C220" s="228"/>
      <c r="D220" s="228"/>
      <c r="E220" s="228"/>
      <c r="F220" s="228"/>
      <c r="G220" s="228"/>
      <c r="H220" s="228"/>
      <c r="I220" s="228"/>
      <c r="J220" s="228"/>
      <c r="K220" s="228"/>
      <c r="L220" s="228"/>
      <c r="M220" s="228"/>
      <c r="N220" s="228"/>
      <c r="O220" s="228"/>
      <c r="P220" s="228"/>
      <c r="Q220" s="228"/>
      <c r="R220" s="228"/>
      <c r="S220" s="228"/>
      <c r="T220" s="228"/>
      <c r="U220" s="228"/>
    </row>
    <row r="221" spans="1:21" x14ac:dyDescent="0.25">
      <c r="A221" s="228"/>
      <c r="B221" s="228"/>
      <c r="C221" s="228"/>
      <c r="D221" s="228"/>
      <c r="E221" s="228"/>
      <c r="F221" s="228"/>
      <c r="G221" s="228"/>
      <c r="H221" s="228"/>
      <c r="I221" s="228"/>
      <c r="J221" s="228"/>
      <c r="K221" s="228"/>
      <c r="L221" s="228"/>
      <c r="M221" s="228"/>
      <c r="N221" s="228"/>
      <c r="O221" s="228"/>
      <c r="P221" s="228"/>
      <c r="Q221" s="228"/>
      <c r="R221" s="228"/>
      <c r="S221" s="228"/>
      <c r="T221" s="228"/>
      <c r="U221" s="228"/>
    </row>
    <row r="222" spans="1:21" x14ac:dyDescent="0.25">
      <c r="A222" s="228"/>
      <c r="B222" s="228"/>
      <c r="C222" s="228"/>
      <c r="D222" s="228"/>
      <c r="E222" s="228"/>
      <c r="F222" s="228"/>
      <c r="G222" s="228"/>
      <c r="H222" s="228"/>
      <c r="I222" s="228"/>
      <c r="J222" s="228"/>
      <c r="K222" s="228"/>
      <c r="L222" s="228"/>
      <c r="M222" s="228"/>
      <c r="N222" s="228"/>
      <c r="O222" s="228"/>
      <c r="P222" s="228"/>
      <c r="Q222" s="228"/>
      <c r="R222" s="228"/>
      <c r="S222" s="228"/>
      <c r="T222" s="228"/>
      <c r="U222" s="228"/>
    </row>
    <row r="223" spans="1:21" x14ac:dyDescent="0.25">
      <c r="A223" s="228"/>
      <c r="B223" s="228"/>
      <c r="C223" s="228"/>
      <c r="D223" s="228"/>
      <c r="E223" s="228"/>
      <c r="F223" s="228"/>
      <c r="G223" s="228"/>
      <c r="H223" s="228"/>
      <c r="I223" s="228"/>
      <c r="J223" s="228"/>
      <c r="K223" s="228"/>
      <c r="L223" s="228"/>
      <c r="M223" s="228"/>
      <c r="N223" s="228"/>
      <c r="O223" s="228"/>
      <c r="P223" s="228"/>
      <c r="Q223" s="228"/>
      <c r="R223" s="228"/>
      <c r="S223" s="228"/>
      <c r="T223" s="228"/>
      <c r="U223" s="228"/>
    </row>
    <row r="224" spans="1:21" x14ac:dyDescent="0.25">
      <c r="A224" s="228"/>
      <c r="B224" s="228"/>
      <c r="C224" s="228"/>
      <c r="D224" s="228"/>
      <c r="E224" s="228"/>
      <c r="F224" s="228"/>
      <c r="G224" s="228"/>
      <c r="H224" s="228"/>
      <c r="I224" s="228"/>
      <c r="J224" s="228"/>
      <c r="K224" s="228"/>
      <c r="L224" s="228"/>
      <c r="M224" s="228"/>
      <c r="N224" s="228"/>
      <c r="O224" s="228"/>
      <c r="P224" s="228"/>
      <c r="Q224" s="228"/>
      <c r="R224" s="228"/>
      <c r="S224" s="228"/>
      <c r="T224" s="228"/>
      <c r="U224" s="228"/>
    </row>
    <row r="225" spans="1:21" x14ac:dyDescent="0.25">
      <c r="A225" s="228"/>
      <c r="B225" s="228"/>
      <c r="C225" s="228"/>
      <c r="D225" s="228"/>
      <c r="E225" s="228"/>
      <c r="F225" s="228"/>
      <c r="G225" s="228"/>
      <c r="H225" s="228"/>
      <c r="I225" s="228"/>
      <c r="J225" s="228"/>
      <c r="K225" s="228"/>
      <c r="L225" s="228"/>
      <c r="M225" s="228"/>
      <c r="N225" s="228"/>
      <c r="O225" s="228"/>
      <c r="P225" s="228"/>
      <c r="Q225" s="228"/>
      <c r="R225" s="228"/>
      <c r="S225" s="228"/>
      <c r="T225" s="228"/>
      <c r="U225" s="228"/>
    </row>
    <row r="226" spans="1:21" x14ac:dyDescent="0.25">
      <c r="A226" s="228"/>
      <c r="B226" s="228"/>
      <c r="C226" s="228"/>
      <c r="D226" s="228"/>
      <c r="E226" s="228"/>
      <c r="F226" s="228"/>
      <c r="G226" s="228"/>
      <c r="H226" s="228"/>
      <c r="I226" s="228"/>
      <c r="J226" s="228"/>
      <c r="K226" s="228"/>
      <c r="L226" s="228"/>
      <c r="M226" s="228"/>
      <c r="N226" s="228"/>
      <c r="O226" s="228"/>
      <c r="P226" s="228"/>
      <c r="Q226" s="228"/>
      <c r="R226" s="228"/>
      <c r="S226" s="228"/>
      <c r="T226" s="228"/>
      <c r="U226" s="228"/>
    </row>
    <row r="227" spans="1:21" x14ac:dyDescent="0.25">
      <c r="A227" s="228"/>
      <c r="B227" s="228"/>
      <c r="C227" s="228"/>
      <c r="D227" s="228"/>
      <c r="E227" s="228"/>
      <c r="F227" s="228"/>
      <c r="G227" s="228"/>
      <c r="H227" s="228"/>
      <c r="I227" s="228"/>
      <c r="J227" s="228"/>
      <c r="K227" s="228"/>
      <c r="L227" s="228"/>
      <c r="M227" s="228"/>
      <c r="N227" s="228"/>
      <c r="O227" s="228"/>
      <c r="P227" s="228"/>
      <c r="Q227" s="228"/>
      <c r="R227" s="228"/>
      <c r="S227" s="228"/>
      <c r="T227" s="228"/>
      <c r="U227" s="228"/>
    </row>
    <row r="228" spans="1:21" x14ac:dyDescent="0.25">
      <c r="A228" s="228"/>
      <c r="B228" s="228"/>
      <c r="C228" s="228"/>
      <c r="D228" s="228"/>
      <c r="E228" s="228"/>
      <c r="F228" s="228"/>
      <c r="G228" s="228"/>
      <c r="H228" s="228"/>
      <c r="I228" s="228"/>
      <c r="J228" s="228"/>
      <c r="K228" s="228"/>
      <c r="L228" s="228"/>
      <c r="M228" s="228"/>
      <c r="N228" s="228"/>
      <c r="O228" s="228"/>
      <c r="P228" s="228"/>
      <c r="Q228" s="228"/>
      <c r="R228" s="228"/>
      <c r="S228" s="228"/>
      <c r="T228" s="228"/>
      <c r="U228" s="228"/>
    </row>
    <row r="229" spans="1:21" x14ac:dyDescent="0.25">
      <c r="A229" s="228"/>
      <c r="B229" s="228"/>
      <c r="C229" s="228"/>
      <c r="D229" s="228"/>
      <c r="E229" s="228"/>
      <c r="F229" s="228"/>
      <c r="G229" s="228"/>
      <c r="H229" s="228"/>
      <c r="I229" s="228"/>
      <c r="J229" s="228"/>
      <c r="K229" s="228"/>
      <c r="L229" s="228"/>
      <c r="M229" s="228"/>
      <c r="N229" s="228"/>
      <c r="O229" s="228"/>
      <c r="P229" s="228"/>
      <c r="Q229" s="228"/>
      <c r="R229" s="228"/>
      <c r="S229" s="228"/>
      <c r="T229" s="228"/>
      <c r="U229" s="228"/>
    </row>
    <row r="230" spans="1:21" x14ac:dyDescent="0.25">
      <c r="A230" s="228"/>
      <c r="B230" s="228"/>
      <c r="C230" s="228"/>
      <c r="D230" s="228"/>
      <c r="E230" s="228"/>
      <c r="F230" s="228"/>
      <c r="G230" s="228"/>
      <c r="H230" s="228"/>
      <c r="I230" s="228"/>
      <c r="J230" s="228"/>
      <c r="K230" s="228"/>
      <c r="L230" s="228"/>
      <c r="M230" s="228"/>
      <c r="N230" s="228"/>
      <c r="O230" s="228"/>
      <c r="P230" s="228"/>
      <c r="Q230" s="228"/>
      <c r="R230" s="228"/>
      <c r="S230" s="228"/>
      <c r="T230" s="228"/>
      <c r="U230" s="228"/>
    </row>
    <row r="231" spans="1:21" x14ac:dyDescent="0.25">
      <c r="A231" s="228"/>
      <c r="B231" s="228"/>
      <c r="C231" s="228"/>
      <c r="D231" s="228"/>
      <c r="E231" s="228"/>
      <c r="F231" s="228"/>
      <c r="G231" s="228"/>
      <c r="H231" s="228"/>
      <c r="I231" s="228"/>
      <c r="J231" s="228"/>
      <c r="K231" s="228"/>
      <c r="L231" s="228"/>
      <c r="M231" s="228"/>
      <c r="N231" s="228"/>
      <c r="O231" s="228"/>
      <c r="P231" s="228"/>
      <c r="Q231" s="228"/>
      <c r="R231" s="228"/>
      <c r="S231" s="228"/>
      <c r="T231" s="228"/>
      <c r="U231" s="228"/>
    </row>
    <row r="232" spans="1:21" x14ac:dyDescent="0.25">
      <c r="A232" s="228"/>
      <c r="B232" s="228"/>
      <c r="C232" s="228"/>
      <c r="D232" s="228"/>
      <c r="E232" s="228"/>
      <c r="F232" s="228"/>
      <c r="G232" s="228"/>
      <c r="H232" s="228"/>
      <c r="I232" s="228"/>
      <c r="J232" s="228"/>
      <c r="K232" s="228"/>
      <c r="L232" s="228"/>
      <c r="M232" s="228"/>
      <c r="N232" s="228"/>
      <c r="O232" s="228"/>
      <c r="P232" s="228"/>
      <c r="Q232" s="228"/>
      <c r="R232" s="228"/>
      <c r="S232" s="228"/>
      <c r="T232" s="228"/>
      <c r="U232" s="228"/>
    </row>
    <row r="233" spans="1:21" x14ac:dyDescent="0.25">
      <c r="A233" s="228"/>
      <c r="B233" s="228"/>
      <c r="C233" s="228"/>
      <c r="D233" s="228"/>
      <c r="E233" s="228"/>
      <c r="F233" s="228"/>
      <c r="G233" s="228"/>
      <c r="H233" s="228"/>
      <c r="I233" s="228"/>
      <c r="J233" s="228"/>
      <c r="K233" s="228"/>
      <c r="L233" s="228"/>
      <c r="M233" s="228"/>
      <c r="N233" s="228"/>
      <c r="O233" s="228"/>
      <c r="P233" s="228"/>
      <c r="Q233" s="228"/>
      <c r="R233" s="228"/>
      <c r="S233" s="228"/>
      <c r="T233" s="228"/>
      <c r="U233" s="228"/>
    </row>
    <row r="234" spans="1:21" x14ac:dyDescent="0.25">
      <c r="A234" s="228"/>
      <c r="B234" s="228"/>
      <c r="C234" s="228"/>
      <c r="D234" s="228"/>
      <c r="E234" s="228"/>
      <c r="F234" s="228"/>
      <c r="G234" s="228"/>
      <c r="H234" s="228"/>
      <c r="I234" s="228"/>
      <c r="J234" s="228"/>
      <c r="K234" s="228"/>
      <c r="L234" s="228"/>
      <c r="M234" s="228"/>
      <c r="N234" s="228"/>
      <c r="O234" s="228"/>
      <c r="P234" s="228"/>
      <c r="Q234" s="228"/>
      <c r="R234" s="228"/>
      <c r="S234" s="228"/>
      <c r="T234" s="228"/>
      <c r="U234" s="228"/>
    </row>
    <row r="235" spans="1:21" x14ac:dyDescent="0.25">
      <c r="A235" s="228"/>
      <c r="B235" s="228"/>
      <c r="C235" s="228"/>
      <c r="D235" s="228"/>
      <c r="E235" s="228"/>
      <c r="F235" s="228"/>
      <c r="G235" s="228"/>
      <c r="H235" s="228"/>
      <c r="I235" s="228"/>
      <c r="J235" s="228"/>
      <c r="K235" s="228"/>
      <c r="L235" s="228"/>
      <c r="M235" s="228"/>
      <c r="N235" s="228"/>
      <c r="O235" s="228"/>
      <c r="P235" s="228"/>
      <c r="Q235" s="228"/>
      <c r="R235" s="228"/>
      <c r="S235" s="228"/>
      <c r="T235" s="228"/>
      <c r="U235" s="228"/>
    </row>
    <row r="236" spans="1:21" x14ac:dyDescent="0.25">
      <c r="A236" s="228"/>
      <c r="B236" s="228"/>
      <c r="C236" s="228"/>
      <c r="D236" s="228"/>
      <c r="E236" s="228"/>
      <c r="F236" s="228"/>
      <c r="G236" s="228"/>
      <c r="H236" s="228"/>
      <c r="I236" s="228"/>
      <c r="J236" s="228"/>
      <c r="K236" s="228"/>
      <c r="L236" s="228"/>
      <c r="M236" s="228"/>
      <c r="N236" s="228"/>
      <c r="O236" s="228"/>
      <c r="P236" s="228"/>
      <c r="Q236" s="228"/>
      <c r="R236" s="228"/>
      <c r="S236" s="228"/>
      <c r="T236" s="228"/>
      <c r="U236" s="228"/>
    </row>
    <row r="237" spans="1:21" x14ac:dyDescent="0.25">
      <c r="A237" s="228"/>
      <c r="B237" s="228"/>
      <c r="C237" s="228"/>
      <c r="D237" s="228"/>
      <c r="E237" s="228"/>
      <c r="F237" s="228"/>
      <c r="G237" s="228"/>
      <c r="H237" s="228"/>
      <c r="I237" s="228"/>
      <c r="J237" s="228"/>
      <c r="K237" s="228"/>
      <c r="L237" s="228"/>
      <c r="M237" s="228"/>
      <c r="N237" s="228"/>
      <c r="O237" s="228"/>
      <c r="P237" s="228"/>
      <c r="Q237" s="228"/>
      <c r="R237" s="228"/>
      <c r="S237" s="228"/>
      <c r="T237" s="228"/>
      <c r="U237" s="228"/>
    </row>
    <row r="238" spans="1:21" x14ac:dyDescent="0.25">
      <c r="A238" s="228"/>
      <c r="B238" s="228"/>
      <c r="C238" s="228"/>
      <c r="D238" s="228"/>
      <c r="E238" s="228"/>
      <c r="F238" s="228"/>
      <c r="G238" s="228"/>
      <c r="H238" s="228"/>
      <c r="I238" s="228"/>
      <c r="J238" s="228"/>
      <c r="K238" s="228"/>
      <c r="L238" s="228"/>
      <c r="M238" s="228"/>
      <c r="N238" s="228"/>
      <c r="O238" s="228"/>
      <c r="P238" s="228"/>
      <c r="Q238" s="228"/>
      <c r="R238" s="228"/>
      <c r="S238" s="228"/>
      <c r="T238" s="228"/>
      <c r="U238" s="228"/>
    </row>
    <row r="239" spans="1:21" x14ac:dyDescent="0.25">
      <c r="A239" s="228"/>
      <c r="B239" s="228"/>
      <c r="C239" s="228"/>
      <c r="D239" s="228"/>
      <c r="E239" s="228"/>
      <c r="F239" s="228"/>
      <c r="G239" s="228"/>
      <c r="H239" s="228"/>
      <c r="I239" s="228"/>
      <c r="J239" s="228"/>
      <c r="K239" s="228"/>
      <c r="L239" s="228"/>
      <c r="M239" s="228"/>
      <c r="N239" s="228"/>
      <c r="O239" s="228"/>
      <c r="P239" s="228"/>
      <c r="Q239" s="228"/>
      <c r="R239" s="228"/>
      <c r="S239" s="228"/>
      <c r="T239" s="228"/>
      <c r="U239" s="228"/>
    </row>
    <row r="240" spans="1:21" x14ac:dyDescent="0.25">
      <c r="A240" s="228"/>
      <c r="B240" s="228"/>
      <c r="C240" s="228"/>
      <c r="D240" s="228"/>
      <c r="E240" s="228"/>
      <c r="F240" s="228"/>
      <c r="G240" s="228"/>
      <c r="H240" s="228"/>
      <c r="I240" s="228"/>
      <c r="J240" s="228"/>
      <c r="K240" s="228"/>
      <c r="L240" s="228"/>
      <c r="M240" s="228"/>
      <c r="N240" s="228"/>
      <c r="O240" s="228"/>
      <c r="P240" s="228"/>
      <c r="Q240" s="228"/>
      <c r="R240" s="228"/>
      <c r="S240" s="228"/>
      <c r="T240" s="228"/>
      <c r="U240" s="228"/>
    </row>
    <row r="241" spans="1:21" x14ac:dyDescent="0.25">
      <c r="A241" s="228"/>
      <c r="B241" s="228"/>
      <c r="C241" s="228"/>
      <c r="D241" s="228"/>
      <c r="E241" s="228"/>
      <c r="F241" s="228"/>
      <c r="G241" s="228"/>
      <c r="H241" s="228"/>
      <c r="I241" s="228"/>
      <c r="J241" s="228"/>
      <c r="K241" s="228"/>
      <c r="L241" s="228"/>
      <c r="M241" s="228"/>
      <c r="N241" s="228"/>
      <c r="O241" s="228"/>
      <c r="P241" s="228"/>
      <c r="Q241" s="228"/>
      <c r="R241" s="228"/>
      <c r="S241" s="228"/>
      <c r="T241" s="228"/>
      <c r="U241" s="228"/>
    </row>
    <row r="242" spans="1:21" x14ac:dyDescent="0.25">
      <c r="A242" s="228"/>
      <c r="B242" s="228"/>
      <c r="C242" s="228"/>
      <c r="D242" s="228"/>
      <c r="E242" s="228"/>
      <c r="F242" s="228"/>
      <c r="G242" s="228"/>
      <c r="H242" s="228"/>
      <c r="I242" s="228"/>
      <c r="J242" s="228"/>
      <c r="K242" s="228"/>
      <c r="L242" s="228"/>
      <c r="M242" s="228"/>
      <c r="N242" s="228"/>
      <c r="O242" s="228"/>
      <c r="P242" s="228"/>
      <c r="Q242" s="228"/>
      <c r="R242" s="228"/>
      <c r="S242" s="228"/>
      <c r="T242" s="228"/>
      <c r="U242" s="228"/>
    </row>
    <row r="243" spans="1:21" x14ac:dyDescent="0.25">
      <c r="A243" s="228"/>
      <c r="B243" s="228"/>
      <c r="C243" s="228"/>
      <c r="D243" s="228"/>
      <c r="E243" s="228"/>
      <c r="F243" s="228"/>
      <c r="G243" s="228"/>
      <c r="H243" s="228"/>
      <c r="I243" s="228"/>
      <c r="J243" s="228"/>
      <c r="K243" s="228"/>
      <c r="L243" s="228"/>
      <c r="M243" s="228"/>
      <c r="N243" s="228"/>
      <c r="O243" s="228"/>
      <c r="P243" s="228"/>
      <c r="Q243" s="228"/>
      <c r="R243" s="228"/>
      <c r="S243" s="228"/>
      <c r="T243" s="228"/>
      <c r="U243" s="228"/>
    </row>
    <row r="244" spans="1:21" x14ac:dyDescent="0.25">
      <c r="A244" s="228"/>
      <c r="B244" s="228"/>
      <c r="C244" s="228"/>
      <c r="D244" s="228"/>
      <c r="E244" s="228"/>
      <c r="F244" s="228"/>
      <c r="G244" s="228"/>
      <c r="H244" s="228"/>
      <c r="I244" s="228"/>
      <c r="J244" s="228"/>
      <c r="K244" s="228"/>
      <c r="L244" s="228"/>
      <c r="M244" s="228"/>
      <c r="N244" s="228"/>
      <c r="O244" s="228"/>
      <c r="P244" s="228"/>
      <c r="Q244" s="228"/>
      <c r="R244" s="228"/>
      <c r="S244" s="228"/>
      <c r="T244" s="228"/>
      <c r="U244" s="228"/>
    </row>
    <row r="245" spans="1:21" x14ac:dyDescent="0.25">
      <c r="A245" s="228"/>
      <c r="B245" s="228"/>
      <c r="C245" s="228"/>
      <c r="D245" s="228"/>
      <c r="E245" s="228"/>
      <c r="F245" s="228"/>
      <c r="G245" s="228"/>
      <c r="H245" s="228"/>
      <c r="I245" s="228"/>
      <c r="J245" s="228"/>
      <c r="K245" s="228"/>
      <c r="L245" s="228"/>
      <c r="M245" s="228"/>
      <c r="N245" s="228"/>
      <c r="O245" s="228"/>
      <c r="P245" s="228"/>
      <c r="Q245" s="228"/>
      <c r="R245" s="228"/>
      <c r="S245" s="228"/>
      <c r="T245" s="228"/>
      <c r="U245" s="228"/>
    </row>
    <row r="246" spans="1:21" x14ac:dyDescent="0.25">
      <c r="A246" s="228"/>
      <c r="B246" s="228"/>
      <c r="C246" s="228"/>
      <c r="D246" s="228"/>
      <c r="E246" s="228"/>
      <c r="F246" s="228"/>
      <c r="G246" s="228"/>
      <c r="H246" s="228"/>
      <c r="I246" s="228"/>
      <c r="J246" s="228"/>
      <c r="K246" s="228"/>
      <c r="L246" s="228"/>
      <c r="M246" s="228"/>
      <c r="N246" s="228"/>
      <c r="O246" s="228"/>
      <c r="P246" s="228"/>
      <c r="Q246" s="228"/>
      <c r="R246" s="228"/>
      <c r="S246" s="228"/>
      <c r="T246" s="228"/>
      <c r="U246" s="228"/>
    </row>
    <row r="247" spans="1:21" x14ac:dyDescent="0.25">
      <c r="A247" s="228"/>
      <c r="B247" s="228"/>
      <c r="C247" s="228"/>
      <c r="D247" s="228"/>
      <c r="E247" s="228"/>
      <c r="F247" s="228"/>
      <c r="G247" s="228"/>
      <c r="H247" s="228"/>
      <c r="I247" s="228"/>
      <c r="J247" s="228"/>
      <c r="K247" s="228"/>
      <c r="L247" s="228"/>
      <c r="M247" s="228"/>
      <c r="N247" s="228"/>
      <c r="O247" s="228"/>
      <c r="P247" s="228"/>
      <c r="Q247" s="228"/>
      <c r="R247" s="228"/>
      <c r="S247" s="228"/>
      <c r="T247" s="228"/>
      <c r="U247" s="228"/>
    </row>
    <row r="248" spans="1:21" x14ac:dyDescent="0.25">
      <c r="A248" s="228"/>
      <c r="B248" s="228"/>
      <c r="C248" s="228"/>
      <c r="D248" s="228"/>
      <c r="E248" s="228"/>
      <c r="F248" s="228"/>
      <c r="G248" s="228"/>
      <c r="H248" s="228"/>
      <c r="I248" s="228"/>
      <c r="J248" s="228"/>
      <c r="K248" s="228"/>
      <c r="L248" s="228"/>
      <c r="M248" s="228"/>
      <c r="N248" s="228"/>
      <c r="O248" s="228"/>
      <c r="P248" s="228"/>
      <c r="Q248" s="228"/>
      <c r="R248" s="228"/>
      <c r="S248" s="228"/>
      <c r="T248" s="228"/>
      <c r="U248" s="228"/>
    </row>
    <row r="249" spans="1:21" x14ac:dyDescent="0.25">
      <c r="A249" s="228"/>
      <c r="B249" s="228"/>
      <c r="C249" s="228"/>
      <c r="D249" s="228"/>
      <c r="E249" s="228"/>
      <c r="F249" s="228"/>
      <c r="G249" s="228"/>
      <c r="H249" s="228"/>
      <c r="I249" s="228"/>
      <c r="J249" s="228"/>
      <c r="K249" s="228"/>
      <c r="L249" s="228"/>
      <c r="M249" s="228"/>
      <c r="N249" s="228"/>
      <c r="O249" s="228"/>
      <c r="P249" s="228"/>
      <c r="Q249" s="228"/>
      <c r="R249" s="228"/>
      <c r="S249" s="228"/>
      <c r="T249" s="228"/>
      <c r="U249" s="228"/>
    </row>
    <row r="250" spans="1:21" x14ac:dyDescent="0.25">
      <c r="A250" s="228"/>
      <c r="B250" s="228"/>
      <c r="C250" s="228"/>
      <c r="D250" s="228"/>
      <c r="E250" s="228"/>
      <c r="F250" s="228"/>
      <c r="G250" s="228"/>
      <c r="H250" s="228"/>
      <c r="I250" s="228"/>
      <c r="J250" s="228"/>
      <c r="K250" s="228"/>
      <c r="L250" s="228"/>
      <c r="M250" s="228"/>
      <c r="N250" s="228"/>
      <c r="O250" s="228"/>
      <c r="P250" s="228"/>
      <c r="Q250" s="228"/>
      <c r="R250" s="228"/>
      <c r="S250" s="228"/>
      <c r="T250" s="228"/>
      <c r="U250" s="228"/>
    </row>
    <row r="251" spans="1:21" x14ac:dyDescent="0.25">
      <c r="A251" s="228"/>
      <c r="B251" s="228"/>
      <c r="C251" s="228"/>
      <c r="D251" s="228"/>
      <c r="E251" s="228"/>
      <c r="F251" s="228"/>
      <c r="G251" s="228"/>
      <c r="H251" s="228"/>
      <c r="I251" s="228"/>
      <c r="J251" s="228"/>
      <c r="K251" s="228"/>
      <c r="L251" s="228"/>
      <c r="M251" s="228"/>
      <c r="N251" s="228"/>
      <c r="O251" s="228"/>
      <c r="P251" s="228"/>
      <c r="Q251" s="228"/>
      <c r="R251" s="228"/>
      <c r="S251" s="228"/>
      <c r="T251" s="228"/>
      <c r="U251" s="228"/>
    </row>
    <row r="252" spans="1:21" x14ac:dyDescent="0.25">
      <c r="A252" s="228"/>
      <c r="B252" s="228"/>
      <c r="C252" s="228"/>
      <c r="D252" s="228"/>
      <c r="E252" s="228"/>
      <c r="F252" s="228"/>
      <c r="G252" s="228"/>
      <c r="H252" s="228"/>
      <c r="I252" s="228"/>
      <c r="J252" s="228"/>
      <c r="K252" s="228"/>
      <c r="L252" s="228"/>
      <c r="M252" s="228"/>
      <c r="N252" s="228"/>
      <c r="O252" s="228"/>
      <c r="P252" s="228"/>
      <c r="Q252" s="228"/>
      <c r="R252" s="228"/>
      <c r="S252" s="228"/>
      <c r="T252" s="228"/>
      <c r="U252" s="228"/>
    </row>
    <row r="253" spans="1:21" x14ac:dyDescent="0.25">
      <c r="A253" s="228"/>
      <c r="B253" s="228"/>
      <c r="C253" s="228"/>
      <c r="D253" s="228"/>
      <c r="E253" s="228"/>
      <c r="F253" s="228"/>
      <c r="G253" s="228"/>
      <c r="H253" s="228"/>
      <c r="I253" s="228"/>
      <c r="J253" s="228"/>
      <c r="K253" s="228"/>
      <c r="L253" s="228"/>
      <c r="M253" s="228"/>
      <c r="N253" s="228"/>
      <c r="O253" s="228"/>
      <c r="P253" s="228"/>
      <c r="Q253" s="228"/>
      <c r="R253" s="228"/>
      <c r="S253" s="228"/>
      <c r="T253" s="228"/>
      <c r="U253" s="228"/>
    </row>
    <row r="254" spans="1:21" x14ac:dyDescent="0.25">
      <c r="A254" s="228"/>
      <c r="B254" s="228"/>
      <c r="C254" s="228"/>
      <c r="D254" s="228"/>
      <c r="E254" s="228"/>
      <c r="F254" s="228"/>
      <c r="G254" s="228"/>
      <c r="H254" s="228"/>
      <c r="I254" s="228"/>
      <c r="J254" s="228"/>
      <c r="K254" s="228"/>
      <c r="L254" s="228"/>
      <c r="M254" s="228"/>
      <c r="N254" s="228"/>
      <c r="O254" s="228"/>
      <c r="P254" s="228"/>
      <c r="Q254" s="228"/>
      <c r="R254" s="228"/>
      <c r="S254" s="228"/>
      <c r="T254" s="228"/>
      <c r="U254" s="228"/>
    </row>
    <row r="255" spans="1:21" x14ac:dyDescent="0.25">
      <c r="A255" s="228"/>
      <c r="B255" s="228"/>
      <c r="C255" s="228"/>
      <c r="D255" s="228"/>
      <c r="E255" s="228"/>
      <c r="F255" s="228"/>
      <c r="G255" s="228"/>
      <c r="H255" s="228"/>
      <c r="I255" s="228"/>
      <c r="J255" s="228"/>
      <c r="K255" s="228"/>
      <c r="L255" s="228"/>
      <c r="M255" s="228"/>
      <c r="N255" s="228"/>
      <c r="O255" s="228"/>
      <c r="P255" s="228"/>
      <c r="Q255" s="228"/>
      <c r="R255" s="228"/>
      <c r="S255" s="228"/>
      <c r="T255" s="228"/>
      <c r="U255" s="228"/>
    </row>
    <row r="256" spans="1:21" x14ac:dyDescent="0.25">
      <c r="A256" s="228"/>
      <c r="B256" s="228"/>
      <c r="C256" s="228"/>
      <c r="D256" s="228"/>
      <c r="E256" s="228"/>
      <c r="F256" s="228"/>
      <c r="G256" s="228"/>
      <c r="H256" s="228"/>
      <c r="I256" s="228"/>
      <c r="J256" s="228"/>
      <c r="K256" s="228"/>
      <c r="L256" s="228"/>
      <c r="M256" s="228"/>
      <c r="N256" s="228"/>
      <c r="O256" s="228"/>
      <c r="P256" s="228"/>
      <c r="Q256" s="228"/>
      <c r="R256" s="228"/>
      <c r="S256" s="228"/>
      <c r="T256" s="228"/>
      <c r="U256" s="228"/>
    </row>
    <row r="257" spans="1:21" x14ac:dyDescent="0.25">
      <c r="A257" s="228"/>
      <c r="B257" s="228"/>
      <c r="C257" s="228"/>
      <c r="D257" s="228"/>
      <c r="E257" s="228"/>
      <c r="F257" s="228"/>
      <c r="G257" s="228"/>
      <c r="H257" s="228"/>
      <c r="I257" s="228"/>
      <c r="J257" s="228"/>
      <c r="K257" s="228"/>
      <c r="L257" s="228"/>
      <c r="M257" s="228"/>
      <c r="N257" s="228"/>
      <c r="O257" s="228"/>
      <c r="P257" s="228"/>
      <c r="Q257" s="228"/>
      <c r="R257" s="228"/>
      <c r="S257" s="228"/>
      <c r="T257" s="228"/>
      <c r="U257" s="228"/>
    </row>
    <row r="258" spans="1:21" x14ac:dyDescent="0.25">
      <c r="A258" s="228"/>
      <c r="B258" s="228"/>
      <c r="C258" s="228"/>
      <c r="D258" s="228"/>
      <c r="E258" s="228"/>
      <c r="F258" s="228"/>
      <c r="G258" s="228"/>
      <c r="H258" s="228"/>
      <c r="I258" s="228"/>
      <c r="J258" s="228"/>
      <c r="K258" s="228"/>
      <c r="L258" s="228"/>
      <c r="M258" s="228"/>
      <c r="N258" s="228"/>
      <c r="O258" s="228"/>
      <c r="P258" s="228"/>
      <c r="Q258" s="228"/>
      <c r="R258" s="228"/>
      <c r="S258" s="228"/>
      <c r="T258" s="228"/>
      <c r="U258" s="228"/>
    </row>
    <row r="259" spans="1:21"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row>
    <row r="260" spans="1:21" x14ac:dyDescent="0.25">
      <c r="A260" s="228"/>
      <c r="B260" s="228"/>
      <c r="C260" s="228"/>
      <c r="D260" s="228"/>
      <c r="E260" s="228"/>
      <c r="F260" s="228"/>
      <c r="G260" s="228"/>
      <c r="H260" s="228"/>
      <c r="I260" s="228"/>
      <c r="J260" s="228"/>
      <c r="K260" s="228"/>
      <c r="L260" s="228"/>
      <c r="M260" s="228"/>
      <c r="N260" s="228"/>
      <c r="O260" s="228"/>
      <c r="P260" s="228"/>
      <c r="Q260" s="228"/>
      <c r="R260" s="228"/>
      <c r="S260" s="228"/>
      <c r="T260" s="228"/>
      <c r="U260" s="228"/>
    </row>
    <row r="261" spans="1:21" x14ac:dyDescent="0.25">
      <c r="A261" s="228"/>
      <c r="B261" s="228"/>
      <c r="C261" s="228"/>
      <c r="D261" s="228"/>
      <c r="E261" s="228"/>
      <c r="F261" s="228"/>
      <c r="G261" s="228"/>
      <c r="H261" s="228"/>
      <c r="I261" s="228"/>
      <c r="J261" s="228"/>
      <c r="K261" s="228"/>
      <c r="L261" s="228"/>
      <c r="M261" s="228"/>
      <c r="N261" s="228"/>
      <c r="O261" s="228"/>
      <c r="P261" s="228"/>
      <c r="Q261" s="228"/>
      <c r="R261" s="228"/>
      <c r="S261" s="228"/>
      <c r="T261" s="228"/>
      <c r="U261" s="228"/>
    </row>
    <row r="262" spans="1:21" x14ac:dyDescent="0.25">
      <c r="A262" s="228"/>
      <c r="B262" s="228"/>
      <c r="C262" s="228"/>
      <c r="D262" s="228"/>
      <c r="E262" s="228"/>
      <c r="F262" s="228"/>
      <c r="G262" s="228"/>
      <c r="H262" s="228"/>
      <c r="I262" s="228"/>
      <c r="J262" s="228"/>
      <c r="K262" s="228"/>
      <c r="L262" s="228"/>
      <c r="M262" s="228"/>
      <c r="N262" s="228"/>
      <c r="O262" s="228"/>
      <c r="P262" s="228"/>
      <c r="Q262" s="228"/>
      <c r="R262" s="228"/>
      <c r="S262" s="228"/>
      <c r="T262" s="228"/>
      <c r="U262" s="228"/>
    </row>
    <row r="263" spans="1:21" x14ac:dyDescent="0.25">
      <c r="A263" s="228"/>
      <c r="B263" s="228"/>
      <c r="C263" s="228"/>
      <c r="D263" s="228"/>
      <c r="E263" s="228"/>
      <c r="F263" s="228"/>
      <c r="G263" s="228"/>
      <c r="H263" s="228"/>
      <c r="I263" s="228"/>
      <c r="J263" s="228"/>
      <c r="K263" s="228"/>
      <c r="L263" s="228"/>
      <c r="M263" s="228"/>
      <c r="N263" s="228"/>
      <c r="O263" s="228"/>
      <c r="P263" s="228"/>
      <c r="Q263" s="228"/>
      <c r="R263" s="228"/>
      <c r="S263" s="228"/>
      <c r="T263" s="228"/>
      <c r="U263" s="228"/>
    </row>
    <row r="264" spans="1:21" x14ac:dyDescent="0.25">
      <c r="A264" s="228"/>
      <c r="B264" s="228"/>
      <c r="C264" s="228"/>
      <c r="D264" s="228"/>
      <c r="E264" s="228"/>
      <c r="F264" s="228"/>
      <c r="G264" s="228"/>
      <c r="H264" s="228"/>
      <c r="I264" s="228"/>
      <c r="J264" s="228"/>
      <c r="K264" s="228"/>
      <c r="L264" s="228"/>
      <c r="M264" s="228"/>
      <c r="N264" s="228"/>
      <c r="O264" s="228"/>
      <c r="P264" s="228"/>
      <c r="Q264" s="228"/>
      <c r="R264" s="228"/>
      <c r="S264" s="228"/>
      <c r="T264" s="228"/>
      <c r="U264" s="228"/>
    </row>
    <row r="265" spans="1:21" x14ac:dyDescent="0.25">
      <c r="A265" s="228"/>
      <c r="B265" s="228"/>
      <c r="C265" s="228"/>
      <c r="D265" s="228"/>
      <c r="E265" s="228"/>
      <c r="F265" s="228"/>
      <c r="G265" s="228"/>
      <c r="H265" s="228"/>
      <c r="I265" s="228"/>
      <c r="J265" s="228"/>
      <c r="K265" s="228"/>
      <c r="L265" s="228"/>
      <c r="M265" s="228"/>
      <c r="N265" s="228"/>
      <c r="O265" s="228"/>
      <c r="P265" s="228"/>
      <c r="Q265" s="228"/>
      <c r="R265" s="228"/>
      <c r="S265" s="228"/>
      <c r="T265" s="228"/>
      <c r="U265" s="228"/>
    </row>
    <row r="266" spans="1:21" x14ac:dyDescent="0.25">
      <c r="A266" s="228"/>
      <c r="B266" s="228"/>
      <c r="C266" s="228"/>
      <c r="D266" s="228"/>
      <c r="E266" s="228"/>
      <c r="F266" s="228"/>
      <c r="G266" s="228"/>
      <c r="H266" s="228"/>
      <c r="I266" s="228"/>
      <c r="J266" s="228"/>
      <c r="K266" s="228"/>
      <c r="L266" s="228"/>
      <c r="M266" s="228"/>
      <c r="N266" s="228"/>
      <c r="O266" s="228"/>
      <c r="P266" s="228"/>
      <c r="Q266" s="228"/>
      <c r="R266" s="228"/>
      <c r="S266" s="228"/>
      <c r="T266" s="228"/>
      <c r="U266" s="228"/>
    </row>
    <row r="267" spans="1:21" x14ac:dyDescent="0.25">
      <c r="A267" s="228"/>
      <c r="B267" s="228"/>
      <c r="C267" s="228"/>
      <c r="D267" s="228"/>
      <c r="E267" s="228"/>
      <c r="F267" s="228"/>
      <c r="G267" s="228"/>
      <c r="H267" s="228"/>
      <c r="I267" s="228"/>
      <c r="J267" s="228"/>
      <c r="K267" s="228"/>
      <c r="L267" s="228"/>
      <c r="M267" s="228"/>
      <c r="N267" s="228"/>
      <c r="O267" s="228"/>
      <c r="P267" s="228"/>
      <c r="Q267" s="228"/>
      <c r="R267" s="228"/>
      <c r="S267" s="228"/>
      <c r="T267" s="228"/>
      <c r="U267" s="228"/>
    </row>
    <row r="268" spans="1:21" x14ac:dyDescent="0.25">
      <c r="A268" s="228"/>
      <c r="B268" s="228"/>
      <c r="C268" s="228"/>
      <c r="D268" s="228"/>
      <c r="E268" s="228"/>
      <c r="F268" s="228"/>
      <c r="G268" s="228"/>
      <c r="H268" s="228"/>
      <c r="I268" s="228"/>
      <c r="J268" s="228"/>
      <c r="K268" s="228"/>
      <c r="L268" s="228"/>
      <c r="M268" s="228"/>
      <c r="N268" s="228"/>
      <c r="O268" s="228"/>
      <c r="P268" s="228"/>
      <c r="Q268" s="228"/>
      <c r="R268" s="228"/>
      <c r="S268" s="228"/>
      <c r="T268" s="228"/>
      <c r="U268" s="228"/>
    </row>
    <row r="269" spans="1:21" x14ac:dyDescent="0.25">
      <c r="A269" s="228"/>
      <c r="B269" s="228"/>
      <c r="C269" s="228"/>
      <c r="D269" s="228"/>
      <c r="E269" s="228"/>
      <c r="F269" s="228"/>
      <c r="G269" s="228"/>
      <c r="H269" s="228"/>
      <c r="I269" s="228"/>
      <c r="J269" s="228"/>
      <c r="K269" s="228"/>
      <c r="L269" s="228"/>
      <c r="M269" s="228"/>
      <c r="N269" s="228"/>
      <c r="O269" s="228"/>
      <c r="P269" s="228"/>
      <c r="Q269" s="228"/>
      <c r="R269" s="228"/>
      <c r="S269" s="228"/>
      <c r="T269" s="228"/>
      <c r="U269" s="228"/>
    </row>
    <row r="270" spans="1:21" x14ac:dyDescent="0.25">
      <c r="A270" s="228"/>
      <c r="B270" s="228"/>
      <c r="C270" s="228"/>
      <c r="D270" s="228"/>
      <c r="E270" s="228"/>
      <c r="F270" s="228"/>
      <c r="G270" s="228"/>
      <c r="H270" s="228"/>
      <c r="I270" s="228"/>
      <c r="J270" s="228"/>
      <c r="K270" s="228"/>
      <c r="L270" s="228"/>
      <c r="M270" s="228"/>
      <c r="N270" s="228"/>
      <c r="O270" s="228"/>
      <c r="P270" s="228"/>
      <c r="Q270" s="228"/>
      <c r="R270" s="228"/>
      <c r="S270" s="228"/>
      <c r="T270" s="228"/>
      <c r="U270" s="228"/>
    </row>
    <row r="271" spans="1:21" x14ac:dyDescent="0.25">
      <c r="A271" s="228"/>
      <c r="B271" s="228"/>
      <c r="C271" s="228"/>
      <c r="D271" s="228"/>
      <c r="E271" s="228"/>
      <c r="F271" s="228"/>
      <c r="G271" s="228"/>
      <c r="H271" s="228"/>
      <c r="I271" s="228"/>
      <c r="J271" s="228"/>
      <c r="K271" s="228"/>
      <c r="L271" s="228"/>
      <c r="M271" s="228"/>
      <c r="N271" s="228"/>
      <c r="O271" s="228"/>
      <c r="P271" s="228"/>
      <c r="Q271" s="228"/>
      <c r="R271" s="228"/>
      <c r="S271" s="228"/>
      <c r="T271" s="228"/>
      <c r="U271" s="228"/>
    </row>
    <row r="272" spans="1:21" x14ac:dyDescent="0.25">
      <c r="A272" s="228"/>
      <c r="B272" s="228"/>
      <c r="C272" s="228"/>
      <c r="D272" s="228"/>
      <c r="E272" s="228"/>
      <c r="F272" s="228"/>
      <c r="G272" s="228"/>
      <c r="H272" s="228"/>
      <c r="I272" s="228"/>
      <c r="J272" s="228"/>
      <c r="K272" s="228"/>
      <c r="L272" s="228"/>
      <c r="M272" s="228"/>
      <c r="N272" s="228"/>
      <c r="O272" s="228"/>
      <c r="P272" s="228"/>
      <c r="Q272" s="228"/>
      <c r="R272" s="228"/>
      <c r="S272" s="228"/>
      <c r="T272" s="228"/>
      <c r="U272" s="228"/>
    </row>
    <row r="273" spans="1:21" x14ac:dyDescent="0.25">
      <c r="A273" s="228"/>
      <c r="B273" s="228"/>
      <c r="C273" s="228"/>
      <c r="D273" s="228"/>
      <c r="E273" s="228"/>
      <c r="F273" s="228"/>
      <c r="G273" s="228"/>
      <c r="H273" s="228"/>
      <c r="I273" s="228"/>
      <c r="J273" s="228"/>
      <c r="K273" s="228"/>
      <c r="L273" s="228"/>
      <c r="M273" s="228"/>
      <c r="N273" s="228"/>
      <c r="O273" s="228"/>
      <c r="P273" s="228"/>
      <c r="Q273" s="228"/>
      <c r="R273" s="228"/>
      <c r="S273" s="228"/>
      <c r="T273" s="228"/>
      <c r="U273" s="228"/>
    </row>
    <row r="274" spans="1:21" x14ac:dyDescent="0.25">
      <c r="A274" s="228"/>
      <c r="B274" s="228"/>
      <c r="C274" s="228"/>
      <c r="D274" s="228"/>
      <c r="E274" s="228"/>
      <c r="F274" s="228"/>
      <c r="G274" s="228"/>
      <c r="H274" s="228"/>
      <c r="I274" s="228"/>
      <c r="J274" s="228"/>
      <c r="K274" s="228"/>
      <c r="L274" s="228"/>
      <c r="M274" s="228"/>
      <c r="N274" s="228"/>
      <c r="O274" s="228"/>
      <c r="P274" s="228"/>
      <c r="Q274" s="228"/>
      <c r="R274" s="228"/>
      <c r="S274" s="228"/>
      <c r="T274" s="228"/>
      <c r="U274" s="228"/>
    </row>
    <row r="275" spans="1:21" x14ac:dyDescent="0.25">
      <c r="A275" s="228"/>
      <c r="B275" s="228"/>
      <c r="C275" s="228"/>
      <c r="D275" s="228"/>
      <c r="E275" s="228"/>
      <c r="F275" s="228"/>
      <c r="G275" s="228"/>
      <c r="H275" s="228"/>
      <c r="I275" s="228"/>
      <c r="J275" s="228"/>
      <c r="K275" s="228"/>
      <c r="L275" s="228"/>
      <c r="M275" s="228"/>
      <c r="N275" s="228"/>
      <c r="O275" s="228"/>
      <c r="P275" s="228"/>
      <c r="Q275" s="228"/>
      <c r="R275" s="228"/>
      <c r="S275" s="228"/>
      <c r="T275" s="228"/>
      <c r="U275" s="228"/>
    </row>
    <row r="276" spans="1:21" x14ac:dyDescent="0.25">
      <c r="A276" s="228"/>
      <c r="B276" s="228"/>
      <c r="C276" s="228"/>
      <c r="D276" s="228"/>
      <c r="E276" s="228"/>
      <c r="F276" s="228"/>
      <c r="G276" s="228"/>
      <c r="H276" s="228"/>
      <c r="I276" s="228"/>
      <c r="J276" s="228"/>
      <c r="K276" s="228"/>
      <c r="L276" s="228"/>
      <c r="M276" s="228"/>
      <c r="N276" s="228"/>
      <c r="O276" s="228"/>
      <c r="P276" s="228"/>
      <c r="Q276" s="228"/>
      <c r="R276" s="228"/>
      <c r="S276" s="228"/>
      <c r="T276" s="228"/>
      <c r="U276" s="228"/>
    </row>
    <row r="277" spans="1:21" x14ac:dyDescent="0.25">
      <c r="A277" s="228"/>
      <c r="B277" s="228"/>
      <c r="C277" s="228"/>
      <c r="D277" s="228"/>
      <c r="E277" s="228"/>
      <c r="F277" s="228"/>
      <c r="G277" s="228"/>
      <c r="H277" s="228"/>
      <c r="I277" s="228"/>
      <c r="J277" s="228"/>
      <c r="K277" s="228"/>
      <c r="L277" s="228"/>
      <c r="M277" s="228"/>
      <c r="N277" s="228"/>
      <c r="O277" s="228"/>
      <c r="P277" s="228"/>
      <c r="Q277" s="228"/>
      <c r="R277" s="228"/>
      <c r="S277" s="228"/>
      <c r="T277" s="228"/>
      <c r="U277" s="228"/>
    </row>
    <row r="278" spans="1:21" x14ac:dyDescent="0.25">
      <c r="A278" s="228"/>
      <c r="B278" s="228"/>
      <c r="C278" s="228"/>
      <c r="D278" s="228"/>
      <c r="E278" s="228"/>
      <c r="F278" s="228"/>
      <c r="G278" s="228"/>
      <c r="H278" s="228"/>
      <c r="I278" s="228"/>
      <c r="J278" s="228"/>
      <c r="K278" s="228"/>
      <c r="L278" s="228"/>
      <c r="M278" s="228"/>
      <c r="N278" s="228"/>
      <c r="O278" s="228"/>
      <c r="P278" s="228"/>
      <c r="Q278" s="228"/>
      <c r="R278" s="228"/>
      <c r="S278" s="228"/>
      <c r="T278" s="228"/>
      <c r="U278" s="228"/>
    </row>
    <row r="279" spans="1:21" x14ac:dyDescent="0.25">
      <c r="A279" s="228"/>
      <c r="B279" s="228"/>
      <c r="C279" s="228"/>
      <c r="D279" s="228"/>
      <c r="E279" s="228"/>
      <c r="F279" s="228"/>
      <c r="G279" s="228"/>
      <c r="H279" s="228"/>
      <c r="I279" s="228"/>
      <c r="J279" s="228"/>
      <c r="K279" s="228"/>
      <c r="L279" s="228"/>
      <c r="M279" s="228"/>
      <c r="N279" s="228"/>
      <c r="O279" s="228"/>
      <c r="P279" s="228"/>
      <c r="Q279" s="228"/>
      <c r="R279" s="228"/>
      <c r="S279" s="228"/>
      <c r="T279" s="228"/>
      <c r="U279" s="228"/>
    </row>
    <row r="280" spans="1:21" x14ac:dyDescent="0.25">
      <c r="A280" s="228"/>
      <c r="B280" s="228"/>
      <c r="C280" s="228"/>
      <c r="D280" s="228"/>
      <c r="E280" s="228"/>
      <c r="F280" s="228"/>
      <c r="G280" s="228"/>
      <c r="H280" s="228"/>
      <c r="I280" s="228"/>
      <c r="J280" s="228"/>
      <c r="K280" s="228"/>
      <c r="L280" s="228"/>
      <c r="M280" s="228"/>
      <c r="N280" s="228"/>
      <c r="O280" s="228"/>
      <c r="P280" s="228"/>
      <c r="Q280" s="228"/>
      <c r="R280" s="228"/>
      <c r="S280" s="228"/>
      <c r="T280" s="228"/>
      <c r="U280" s="228"/>
    </row>
    <row r="281" spans="1:21" x14ac:dyDescent="0.25">
      <c r="A281" s="228"/>
      <c r="B281" s="228"/>
      <c r="C281" s="228"/>
      <c r="D281" s="228"/>
      <c r="E281" s="228"/>
      <c r="F281" s="228"/>
      <c r="G281" s="228"/>
      <c r="H281" s="228"/>
      <c r="I281" s="228"/>
      <c r="J281" s="228"/>
      <c r="K281" s="228"/>
      <c r="L281" s="228"/>
      <c r="M281" s="228"/>
      <c r="N281" s="228"/>
      <c r="O281" s="228"/>
      <c r="P281" s="228"/>
      <c r="Q281" s="228"/>
      <c r="R281" s="228"/>
      <c r="S281" s="228"/>
      <c r="T281" s="228"/>
      <c r="U281" s="228"/>
    </row>
    <row r="282" spans="1:21" x14ac:dyDescent="0.25">
      <c r="A282" s="228"/>
      <c r="B282" s="228"/>
      <c r="C282" s="228"/>
      <c r="D282" s="228"/>
      <c r="E282" s="228"/>
      <c r="F282" s="228"/>
      <c r="G282" s="228"/>
      <c r="H282" s="228"/>
      <c r="I282" s="228"/>
      <c r="J282" s="228"/>
      <c r="K282" s="228"/>
      <c r="L282" s="228"/>
      <c r="M282" s="228"/>
      <c r="N282" s="228"/>
      <c r="O282" s="228"/>
      <c r="P282" s="228"/>
      <c r="Q282" s="228"/>
      <c r="R282" s="228"/>
      <c r="S282" s="228"/>
      <c r="T282" s="228"/>
      <c r="U282" s="228"/>
    </row>
    <row r="283" spans="1:21" x14ac:dyDescent="0.25">
      <c r="A283" s="228"/>
      <c r="B283" s="228"/>
      <c r="C283" s="228"/>
      <c r="D283" s="228"/>
      <c r="E283" s="228"/>
      <c r="F283" s="228"/>
      <c r="G283" s="228"/>
      <c r="H283" s="228"/>
      <c r="I283" s="228"/>
      <c r="J283" s="228"/>
      <c r="K283" s="228"/>
      <c r="L283" s="228"/>
      <c r="M283" s="228"/>
      <c r="N283" s="228"/>
      <c r="O283" s="228"/>
      <c r="P283" s="228"/>
      <c r="Q283" s="228"/>
      <c r="R283" s="228"/>
      <c r="S283" s="228"/>
      <c r="T283" s="228"/>
      <c r="U283" s="228"/>
    </row>
    <row r="284" spans="1:21" x14ac:dyDescent="0.25">
      <c r="A284" s="228"/>
      <c r="B284" s="228"/>
      <c r="C284" s="228"/>
      <c r="D284" s="228"/>
      <c r="E284" s="228"/>
      <c r="F284" s="228"/>
      <c r="G284" s="228"/>
      <c r="H284" s="228"/>
      <c r="I284" s="228"/>
      <c r="J284" s="228"/>
      <c r="K284" s="228"/>
      <c r="L284" s="228"/>
      <c r="M284" s="228"/>
      <c r="N284" s="228"/>
      <c r="O284" s="228"/>
      <c r="P284" s="228"/>
      <c r="Q284" s="228"/>
      <c r="R284" s="228"/>
      <c r="S284" s="228"/>
      <c r="T284" s="228"/>
      <c r="U284" s="228"/>
    </row>
    <row r="285" spans="1:21" x14ac:dyDescent="0.25">
      <c r="A285" s="228"/>
      <c r="B285" s="228"/>
      <c r="C285" s="228"/>
      <c r="D285" s="228"/>
      <c r="E285" s="228"/>
      <c r="F285" s="228"/>
      <c r="G285" s="228"/>
      <c r="H285" s="228"/>
      <c r="I285" s="228"/>
      <c r="J285" s="228"/>
      <c r="K285" s="228"/>
      <c r="L285" s="228"/>
      <c r="M285" s="228"/>
      <c r="N285" s="228"/>
      <c r="O285" s="228"/>
      <c r="P285" s="228"/>
      <c r="Q285" s="228"/>
      <c r="R285" s="228"/>
      <c r="S285" s="228"/>
      <c r="T285" s="228"/>
      <c r="U285" s="228"/>
    </row>
    <row r="286" spans="1:21" x14ac:dyDescent="0.25">
      <c r="A286" s="228"/>
      <c r="B286" s="228"/>
      <c r="C286" s="228"/>
      <c r="D286" s="228"/>
      <c r="E286" s="228"/>
      <c r="F286" s="228"/>
      <c r="G286" s="228"/>
      <c r="H286" s="228"/>
      <c r="I286" s="228"/>
      <c r="J286" s="228"/>
      <c r="K286" s="228"/>
      <c r="L286" s="228"/>
      <c r="M286" s="228"/>
      <c r="N286" s="228"/>
      <c r="O286" s="228"/>
      <c r="P286" s="228"/>
      <c r="Q286" s="228"/>
      <c r="R286" s="228"/>
      <c r="S286" s="228"/>
      <c r="T286" s="228"/>
      <c r="U286" s="228"/>
    </row>
    <row r="287" spans="1:21" x14ac:dyDescent="0.25">
      <c r="A287" s="228"/>
      <c r="B287" s="228"/>
      <c r="C287" s="228"/>
      <c r="D287" s="228"/>
      <c r="E287" s="228"/>
      <c r="F287" s="228"/>
      <c r="G287" s="228"/>
      <c r="H287" s="228"/>
      <c r="I287" s="228"/>
      <c r="J287" s="228"/>
      <c r="K287" s="228"/>
      <c r="L287" s="228"/>
      <c r="M287" s="228"/>
      <c r="N287" s="228"/>
      <c r="O287" s="228"/>
      <c r="P287" s="228"/>
      <c r="Q287" s="228"/>
      <c r="R287" s="228"/>
      <c r="S287" s="228"/>
      <c r="T287" s="228"/>
      <c r="U287" s="228"/>
    </row>
    <row r="288" spans="1:21" x14ac:dyDescent="0.25">
      <c r="A288" s="228"/>
      <c r="B288" s="228"/>
      <c r="C288" s="228"/>
      <c r="D288" s="228"/>
      <c r="E288" s="228"/>
      <c r="F288" s="228"/>
      <c r="G288" s="228"/>
      <c r="H288" s="228"/>
      <c r="I288" s="228"/>
      <c r="J288" s="228"/>
      <c r="K288" s="228"/>
      <c r="L288" s="228"/>
      <c r="M288" s="228"/>
      <c r="N288" s="228"/>
      <c r="O288" s="228"/>
      <c r="P288" s="228"/>
      <c r="Q288" s="228"/>
      <c r="R288" s="228"/>
      <c r="S288" s="228"/>
      <c r="T288" s="228"/>
      <c r="U288" s="228"/>
    </row>
    <row r="289" spans="1:21" x14ac:dyDescent="0.25">
      <c r="A289" s="228"/>
      <c r="B289" s="228"/>
      <c r="C289" s="228"/>
      <c r="D289" s="228"/>
      <c r="E289" s="228"/>
      <c r="F289" s="228"/>
      <c r="G289" s="228"/>
      <c r="H289" s="228"/>
      <c r="I289" s="228"/>
      <c r="J289" s="228"/>
      <c r="K289" s="228"/>
      <c r="L289" s="228"/>
      <c r="M289" s="228"/>
      <c r="N289" s="228"/>
      <c r="O289" s="228"/>
      <c r="P289" s="228"/>
      <c r="Q289" s="228"/>
      <c r="R289" s="228"/>
      <c r="S289" s="228"/>
      <c r="T289" s="228"/>
      <c r="U289" s="228"/>
    </row>
    <row r="290" spans="1:21" x14ac:dyDescent="0.25">
      <c r="A290" s="228"/>
      <c r="B290" s="228"/>
      <c r="C290" s="228"/>
      <c r="D290" s="228"/>
      <c r="E290" s="228"/>
      <c r="F290" s="228"/>
      <c r="G290" s="228"/>
      <c r="H290" s="228"/>
      <c r="I290" s="228"/>
      <c r="J290" s="228"/>
      <c r="K290" s="228"/>
      <c r="L290" s="228"/>
      <c r="M290" s="228"/>
      <c r="N290" s="228"/>
      <c r="O290" s="228"/>
      <c r="P290" s="228"/>
      <c r="Q290" s="228"/>
      <c r="R290" s="228"/>
      <c r="S290" s="228"/>
      <c r="T290" s="228"/>
      <c r="U290" s="228"/>
    </row>
    <row r="291" spans="1:21" x14ac:dyDescent="0.25">
      <c r="A291" s="228"/>
      <c r="B291" s="228"/>
      <c r="C291" s="228"/>
      <c r="D291" s="228"/>
      <c r="E291" s="228"/>
      <c r="F291" s="228"/>
      <c r="G291" s="228"/>
      <c r="H291" s="228"/>
      <c r="I291" s="228"/>
      <c r="J291" s="228"/>
      <c r="K291" s="228"/>
      <c r="L291" s="228"/>
      <c r="M291" s="228"/>
      <c r="N291" s="228"/>
      <c r="O291" s="228"/>
      <c r="P291" s="228"/>
      <c r="Q291" s="228"/>
      <c r="R291" s="228"/>
      <c r="S291" s="228"/>
      <c r="T291" s="228"/>
      <c r="U291" s="228"/>
    </row>
    <row r="292" spans="1:21" x14ac:dyDescent="0.25">
      <c r="A292" s="228"/>
      <c r="B292" s="228"/>
      <c r="C292" s="228"/>
      <c r="D292" s="228"/>
      <c r="E292" s="228"/>
      <c r="F292" s="228"/>
      <c r="G292" s="228"/>
      <c r="H292" s="228"/>
      <c r="I292" s="228"/>
      <c r="J292" s="228"/>
      <c r="K292" s="228"/>
      <c r="L292" s="228"/>
      <c r="M292" s="228"/>
      <c r="N292" s="228"/>
      <c r="O292" s="228"/>
      <c r="P292" s="228"/>
      <c r="Q292" s="228"/>
      <c r="R292" s="228"/>
      <c r="S292" s="228"/>
      <c r="T292" s="228"/>
      <c r="U292" s="228"/>
    </row>
    <row r="293" spans="1:21" x14ac:dyDescent="0.25">
      <c r="A293" s="228"/>
      <c r="B293" s="228"/>
      <c r="C293" s="228"/>
      <c r="D293" s="228"/>
      <c r="E293" s="228"/>
      <c r="F293" s="228"/>
      <c r="G293" s="228"/>
      <c r="H293" s="228"/>
      <c r="I293" s="228"/>
      <c r="J293" s="228"/>
      <c r="K293" s="228"/>
      <c r="L293" s="228"/>
      <c r="M293" s="228"/>
      <c r="N293" s="228"/>
      <c r="O293" s="228"/>
      <c r="P293" s="228"/>
      <c r="Q293" s="228"/>
      <c r="R293" s="228"/>
      <c r="S293" s="228"/>
      <c r="T293" s="228"/>
      <c r="U293" s="228"/>
    </row>
    <row r="294" spans="1:21" x14ac:dyDescent="0.25">
      <c r="A294" s="228"/>
      <c r="B294" s="228"/>
      <c r="C294" s="228"/>
      <c r="D294" s="228"/>
      <c r="E294" s="228"/>
      <c r="F294" s="228"/>
      <c r="G294" s="228"/>
      <c r="H294" s="228"/>
      <c r="I294" s="228"/>
      <c r="J294" s="228"/>
      <c r="K294" s="228"/>
      <c r="L294" s="228"/>
      <c r="M294" s="228"/>
      <c r="N294" s="228"/>
      <c r="O294" s="228"/>
      <c r="P294" s="228"/>
      <c r="Q294" s="228"/>
      <c r="R294" s="228"/>
      <c r="S294" s="228"/>
      <c r="T294" s="228"/>
      <c r="U294" s="228"/>
    </row>
    <row r="295" spans="1:21" x14ac:dyDescent="0.25">
      <c r="A295" s="228"/>
      <c r="B295" s="228"/>
      <c r="C295" s="228"/>
      <c r="D295" s="228"/>
      <c r="E295" s="228"/>
      <c r="F295" s="228"/>
      <c r="G295" s="228"/>
      <c r="H295" s="228"/>
      <c r="I295" s="228"/>
      <c r="J295" s="228"/>
      <c r="K295" s="228"/>
      <c r="L295" s="228"/>
      <c r="M295" s="228"/>
      <c r="N295" s="228"/>
      <c r="O295" s="228"/>
      <c r="P295" s="228"/>
      <c r="Q295" s="228"/>
      <c r="R295" s="228"/>
      <c r="S295" s="228"/>
      <c r="T295" s="228"/>
      <c r="U295" s="228"/>
    </row>
    <row r="296" spans="1:21" x14ac:dyDescent="0.25">
      <c r="A296" s="228"/>
      <c r="B296" s="228"/>
      <c r="C296" s="228"/>
      <c r="D296" s="228"/>
      <c r="E296" s="228"/>
      <c r="F296" s="228"/>
      <c r="G296" s="228"/>
      <c r="H296" s="228"/>
      <c r="I296" s="228"/>
      <c r="J296" s="228"/>
      <c r="K296" s="228"/>
      <c r="L296" s="228"/>
      <c r="M296" s="228"/>
      <c r="N296" s="228"/>
      <c r="O296" s="228"/>
      <c r="P296" s="228"/>
      <c r="Q296" s="228"/>
      <c r="R296" s="228"/>
      <c r="S296" s="228"/>
      <c r="T296" s="228"/>
      <c r="U296" s="228"/>
    </row>
    <row r="297" spans="1:21" x14ac:dyDescent="0.25">
      <c r="A297" s="228"/>
      <c r="B297" s="228"/>
      <c r="C297" s="228"/>
      <c r="D297" s="228"/>
      <c r="E297" s="228"/>
      <c r="F297" s="228"/>
      <c r="G297" s="228"/>
      <c r="H297" s="228"/>
      <c r="I297" s="228"/>
      <c r="J297" s="228"/>
      <c r="K297" s="228"/>
      <c r="L297" s="228"/>
      <c r="M297" s="228"/>
      <c r="N297" s="228"/>
      <c r="O297" s="228"/>
      <c r="P297" s="228"/>
      <c r="Q297" s="228"/>
      <c r="R297" s="228"/>
      <c r="S297" s="228"/>
      <c r="T297" s="228"/>
      <c r="U297" s="228"/>
    </row>
    <row r="298" spans="1:21" x14ac:dyDescent="0.25">
      <c r="A298" s="228"/>
      <c r="B298" s="228"/>
      <c r="C298" s="228"/>
      <c r="D298" s="228"/>
      <c r="E298" s="228"/>
      <c r="F298" s="228"/>
      <c r="G298" s="228"/>
      <c r="H298" s="228"/>
      <c r="I298" s="228"/>
      <c r="J298" s="228"/>
      <c r="K298" s="228"/>
      <c r="L298" s="228"/>
      <c r="M298" s="228"/>
      <c r="N298" s="228"/>
      <c r="O298" s="228"/>
      <c r="P298" s="228"/>
      <c r="Q298" s="228"/>
      <c r="R298" s="228"/>
      <c r="S298" s="228"/>
      <c r="T298" s="228"/>
      <c r="U298" s="228"/>
    </row>
    <row r="299" spans="1:21" x14ac:dyDescent="0.25">
      <c r="A299" s="228"/>
      <c r="B299" s="228"/>
      <c r="C299" s="228"/>
      <c r="D299" s="228"/>
      <c r="E299" s="228"/>
      <c r="F299" s="228"/>
      <c r="G299" s="228"/>
      <c r="H299" s="228"/>
      <c r="I299" s="228"/>
      <c r="J299" s="228"/>
      <c r="K299" s="228"/>
      <c r="L299" s="228"/>
      <c r="M299" s="228"/>
      <c r="N299" s="228"/>
      <c r="O299" s="228"/>
      <c r="P299" s="228"/>
      <c r="Q299" s="228"/>
      <c r="R299" s="228"/>
      <c r="S299" s="228"/>
      <c r="T299" s="228"/>
      <c r="U299" s="228"/>
    </row>
    <row r="300" spans="1:21" x14ac:dyDescent="0.25">
      <c r="A300" s="228"/>
      <c r="B300" s="228"/>
      <c r="C300" s="228"/>
      <c r="D300" s="228"/>
      <c r="E300" s="228"/>
      <c r="F300" s="228"/>
      <c r="G300" s="228"/>
      <c r="H300" s="228"/>
      <c r="I300" s="228"/>
      <c r="J300" s="228"/>
      <c r="K300" s="228"/>
      <c r="L300" s="228"/>
      <c r="M300" s="228"/>
      <c r="N300" s="228"/>
      <c r="O300" s="228"/>
      <c r="P300" s="228"/>
      <c r="Q300" s="228"/>
      <c r="R300" s="228"/>
      <c r="S300" s="228"/>
      <c r="T300" s="228"/>
      <c r="U300" s="228"/>
    </row>
    <row r="301" spans="1:21" x14ac:dyDescent="0.25">
      <c r="A301" s="228"/>
      <c r="B301" s="228"/>
      <c r="C301" s="228"/>
      <c r="D301" s="228"/>
      <c r="E301" s="228"/>
      <c r="F301" s="228"/>
      <c r="G301" s="228"/>
      <c r="H301" s="228"/>
      <c r="I301" s="228"/>
      <c r="J301" s="228"/>
      <c r="K301" s="228"/>
      <c r="L301" s="228"/>
      <c r="M301" s="228"/>
      <c r="N301" s="228"/>
      <c r="O301" s="228"/>
      <c r="P301" s="228"/>
      <c r="Q301" s="228"/>
      <c r="R301" s="228"/>
      <c r="S301" s="228"/>
      <c r="T301" s="228"/>
      <c r="U301" s="228"/>
    </row>
    <row r="302" spans="1:21" x14ac:dyDescent="0.25">
      <c r="A302" s="228"/>
      <c r="B302" s="228"/>
      <c r="C302" s="228"/>
      <c r="D302" s="228"/>
      <c r="E302" s="228"/>
      <c r="F302" s="228"/>
      <c r="G302" s="228"/>
      <c r="H302" s="228"/>
      <c r="I302" s="228"/>
      <c r="J302" s="228"/>
      <c r="K302" s="228"/>
      <c r="L302" s="228"/>
      <c r="M302" s="228"/>
      <c r="N302" s="228"/>
      <c r="O302" s="228"/>
      <c r="P302" s="228"/>
      <c r="Q302" s="228"/>
      <c r="R302" s="228"/>
      <c r="S302" s="228"/>
      <c r="T302" s="228"/>
      <c r="U302" s="228"/>
    </row>
    <row r="303" spans="1:21" x14ac:dyDescent="0.25">
      <c r="A303" s="228"/>
      <c r="B303" s="228"/>
      <c r="C303" s="228"/>
      <c r="D303" s="228"/>
      <c r="E303" s="228"/>
      <c r="F303" s="228"/>
      <c r="G303" s="228"/>
      <c r="H303" s="228"/>
      <c r="I303" s="228"/>
      <c r="J303" s="228"/>
      <c r="K303" s="228"/>
      <c r="L303" s="228"/>
      <c r="M303" s="228"/>
      <c r="N303" s="228"/>
      <c r="O303" s="228"/>
      <c r="P303" s="228"/>
      <c r="Q303" s="228"/>
      <c r="R303" s="228"/>
      <c r="S303" s="228"/>
      <c r="T303" s="228"/>
      <c r="U303" s="228"/>
    </row>
    <row r="304" spans="1:21" x14ac:dyDescent="0.25">
      <c r="A304" s="228"/>
      <c r="B304" s="228"/>
      <c r="C304" s="228"/>
      <c r="D304" s="228"/>
      <c r="E304" s="228"/>
      <c r="F304" s="228"/>
      <c r="G304" s="228"/>
      <c r="H304" s="228"/>
      <c r="I304" s="228"/>
      <c r="J304" s="228"/>
      <c r="K304" s="228"/>
      <c r="L304" s="228"/>
      <c r="M304" s="228"/>
      <c r="N304" s="228"/>
      <c r="O304" s="228"/>
      <c r="P304" s="228"/>
      <c r="Q304" s="228"/>
      <c r="R304" s="228"/>
      <c r="S304" s="228"/>
      <c r="T304" s="228"/>
      <c r="U304" s="228"/>
    </row>
    <row r="305" spans="1:21" x14ac:dyDescent="0.25">
      <c r="A305" s="228"/>
      <c r="B305" s="228"/>
      <c r="C305" s="228"/>
      <c r="D305" s="228"/>
      <c r="E305" s="228"/>
      <c r="F305" s="228"/>
      <c r="G305" s="228"/>
      <c r="H305" s="228"/>
      <c r="I305" s="228"/>
      <c r="J305" s="228"/>
      <c r="K305" s="228"/>
      <c r="L305" s="228"/>
      <c r="M305" s="228"/>
      <c r="N305" s="228"/>
      <c r="O305" s="228"/>
      <c r="P305" s="228"/>
      <c r="Q305" s="228"/>
      <c r="R305" s="228"/>
      <c r="S305" s="228"/>
      <c r="T305" s="228"/>
      <c r="U305" s="228"/>
    </row>
    <row r="306" spans="1:21" x14ac:dyDescent="0.25">
      <c r="A306" s="228"/>
      <c r="B306" s="228"/>
      <c r="C306" s="228"/>
      <c r="D306" s="228"/>
      <c r="E306" s="228"/>
      <c r="F306" s="228"/>
      <c r="G306" s="228"/>
      <c r="H306" s="228"/>
      <c r="I306" s="228"/>
      <c r="J306" s="228"/>
      <c r="K306" s="228"/>
      <c r="L306" s="228"/>
      <c r="M306" s="228"/>
      <c r="N306" s="228"/>
      <c r="O306" s="228"/>
      <c r="P306" s="228"/>
      <c r="Q306" s="228"/>
      <c r="R306" s="228"/>
      <c r="S306" s="228"/>
      <c r="T306" s="228"/>
      <c r="U306" s="228"/>
    </row>
    <row r="307" spans="1:21" x14ac:dyDescent="0.25">
      <c r="A307" s="228"/>
      <c r="B307" s="228"/>
      <c r="C307" s="228"/>
      <c r="D307" s="228"/>
      <c r="E307" s="228"/>
      <c r="F307" s="228"/>
      <c r="G307" s="228"/>
      <c r="H307" s="228"/>
      <c r="I307" s="228"/>
      <c r="J307" s="228"/>
      <c r="K307" s="228"/>
      <c r="L307" s="228"/>
      <c r="M307" s="228"/>
      <c r="N307" s="228"/>
      <c r="O307" s="228"/>
      <c r="P307" s="228"/>
      <c r="Q307" s="228"/>
      <c r="R307" s="228"/>
      <c r="S307" s="228"/>
      <c r="T307" s="228"/>
      <c r="U307" s="228"/>
    </row>
    <row r="308" spans="1:21" x14ac:dyDescent="0.25">
      <c r="A308" s="228"/>
      <c r="B308" s="228"/>
      <c r="C308" s="228"/>
      <c r="D308" s="228"/>
      <c r="E308" s="228"/>
      <c r="F308" s="228"/>
      <c r="G308" s="228"/>
      <c r="H308" s="228"/>
      <c r="I308" s="228"/>
      <c r="J308" s="228"/>
      <c r="K308" s="228"/>
      <c r="L308" s="228"/>
      <c r="M308" s="228"/>
      <c r="N308" s="228"/>
      <c r="O308" s="228"/>
      <c r="P308" s="228"/>
      <c r="Q308" s="228"/>
      <c r="R308" s="228"/>
      <c r="S308" s="228"/>
      <c r="T308" s="228"/>
      <c r="U308" s="228"/>
    </row>
    <row r="309" spans="1:21" x14ac:dyDescent="0.25">
      <c r="A309" s="228"/>
      <c r="B309" s="228"/>
      <c r="C309" s="228"/>
      <c r="D309" s="228"/>
      <c r="E309" s="228"/>
      <c r="F309" s="228"/>
      <c r="G309" s="228"/>
      <c r="H309" s="228"/>
      <c r="I309" s="228"/>
      <c r="J309" s="228"/>
      <c r="K309" s="228"/>
      <c r="L309" s="228"/>
      <c r="M309" s="228"/>
      <c r="N309" s="228"/>
      <c r="O309" s="228"/>
      <c r="P309" s="228"/>
      <c r="Q309" s="228"/>
      <c r="R309" s="228"/>
      <c r="S309" s="228"/>
      <c r="T309" s="228"/>
      <c r="U309" s="228"/>
    </row>
    <row r="310" spans="1:21" x14ac:dyDescent="0.25">
      <c r="A310" s="228"/>
      <c r="B310" s="228"/>
      <c r="C310" s="228"/>
      <c r="D310" s="228"/>
      <c r="E310" s="228"/>
      <c r="F310" s="228"/>
      <c r="G310" s="228"/>
      <c r="H310" s="228"/>
      <c r="I310" s="228"/>
      <c r="J310" s="228"/>
      <c r="K310" s="228"/>
      <c r="L310" s="228"/>
      <c r="M310" s="228"/>
      <c r="N310" s="228"/>
      <c r="O310" s="228"/>
      <c r="P310" s="228"/>
      <c r="Q310" s="228"/>
      <c r="R310" s="228"/>
      <c r="S310" s="228"/>
      <c r="T310" s="228"/>
      <c r="U310" s="228"/>
    </row>
    <row r="311" spans="1:21" x14ac:dyDescent="0.25">
      <c r="A311" s="228"/>
      <c r="B311" s="228"/>
      <c r="C311" s="228"/>
      <c r="D311" s="228"/>
      <c r="E311" s="228"/>
      <c r="F311" s="228"/>
      <c r="G311" s="228"/>
      <c r="H311" s="228"/>
      <c r="I311" s="228"/>
      <c r="J311" s="228"/>
      <c r="K311" s="228"/>
      <c r="L311" s="228"/>
      <c r="M311" s="228"/>
      <c r="N311" s="228"/>
      <c r="O311" s="228"/>
      <c r="P311" s="228"/>
      <c r="Q311" s="228"/>
      <c r="R311" s="228"/>
      <c r="S311" s="228"/>
      <c r="T311" s="228"/>
      <c r="U311" s="228"/>
    </row>
    <row r="312" spans="1:21" x14ac:dyDescent="0.25">
      <c r="A312" s="228"/>
      <c r="B312" s="228"/>
      <c r="C312" s="228"/>
      <c r="D312" s="228"/>
      <c r="E312" s="228"/>
      <c r="F312" s="228"/>
      <c r="G312" s="228"/>
      <c r="H312" s="228"/>
      <c r="I312" s="228"/>
      <c r="J312" s="228"/>
      <c r="K312" s="228"/>
      <c r="L312" s="228"/>
      <c r="M312" s="228"/>
      <c r="N312" s="228"/>
      <c r="O312" s="228"/>
      <c r="P312" s="228"/>
      <c r="Q312" s="228"/>
      <c r="R312" s="228"/>
      <c r="S312" s="228"/>
      <c r="T312" s="228"/>
      <c r="U312" s="228"/>
    </row>
    <row r="313" spans="1:21" x14ac:dyDescent="0.25">
      <c r="A313" s="228"/>
      <c r="B313" s="228"/>
      <c r="C313" s="228"/>
      <c r="D313" s="228"/>
      <c r="E313" s="228"/>
      <c r="F313" s="228"/>
      <c r="G313" s="228"/>
      <c r="H313" s="228"/>
      <c r="I313" s="228"/>
      <c r="J313" s="228"/>
      <c r="K313" s="228"/>
      <c r="L313" s="228"/>
      <c r="M313" s="228"/>
      <c r="N313" s="228"/>
      <c r="O313" s="228"/>
      <c r="P313" s="228"/>
      <c r="Q313" s="228"/>
      <c r="R313" s="228"/>
      <c r="S313" s="228"/>
      <c r="T313" s="228"/>
      <c r="U313" s="228"/>
    </row>
    <row r="314" spans="1:21" x14ac:dyDescent="0.25">
      <c r="A314" s="228"/>
      <c r="B314" s="228"/>
      <c r="C314" s="228"/>
      <c r="D314" s="228"/>
      <c r="E314" s="228"/>
      <c r="F314" s="228"/>
      <c r="G314" s="228"/>
      <c r="H314" s="228"/>
      <c r="I314" s="228"/>
      <c r="J314" s="228"/>
      <c r="K314" s="228"/>
      <c r="L314" s="228"/>
      <c r="M314" s="228"/>
      <c r="N314" s="228"/>
      <c r="O314" s="228"/>
      <c r="P314" s="228"/>
      <c r="Q314" s="228"/>
      <c r="R314" s="228"/>
      <c r="S314" s="228"/>
      <c r="T314" s="228"/>
      <c r="U314" s="228"/>
    </row>
    <row r="315" spans="1:21" x14ac:dyDescent="0.25">
      <c r="A315" s="228"/>
      <c r="B315" s="228"/>
      <c r="C315" s="228"/>
      <c r="D315" s="228"/>
      <c r="E315" s="228"/>
      <c r="F315" s="228"/>
      <c r="G315" s="228"/>
      <c r="H315" s="228"/>
      <c r="I315" s="228"/>
      <c r="J315" s="228"/>
      <c r="K315" s="228"/>
      <c r="L315" s="228"/>
      <c r="M315" s="228"/>
      <c r="N315" s="228"/>
      <c r="O315" s="228"/>
      <c r="P315" s="228"/>
      <c r="Q315" s="228"/>
      <c r="R315" s="228"/>
      <c r="S315" s="228"/>
      <c r="T315" s="228"/>
      <c r="U315" s="228"/>
    </row>
    <row r="316" spans="1:21" x14ac:dyDescent="0.25">
      <c r="A316" s="228"/>
      <c r="B316" s="228"/>
      <c r="C316" s="228"/>
      <c r="D316" s="228"/>
      <c r="E316" s="228"/>
      <c r="F316" s="228"/>
      <c r="G316" s="228"/>
      <c r="H316" s="228"/>
      <c r="I316" s="228"/>
      <c r="J316" s="228"/>
      <c r="K316" s="228"/>
      <c r="L316" s="228"/>
      <c r="M316" s="228"/>
      <c r="N316" s="228"/>
      <c r="O316" s="228"/>
      <c r="P316" s="228"/>
      <c r="Q316" s="228"/>
      <c r="R316" s="228"/>
      <c r="S316" s="228"/>
      <c r="T316" s="228"/>
      <c r="U316" s="228"/>
    </row>
    <row r="317" spans="1:21" x14ac:dyDescent="0.25">
      <c r="A317" s="228"/>
      <c r="B317" s="228"/>
      <c r="C317" s="228"/>
      <c r="D317" s="228"/>
      <c r="E317" s="228"/>
      <c r="F317" s="228"/>
      <c r="G317" s="228"/>
      <c r="H317" s="228"/>
      <c r="I317" s="228"/>
      <c r="J317" s="228"/>
      <c r="K317" s="228"/>
      <c r="L317" s="228"/>
      <c r="M317" s="228"/>
      <c r="N317" s="228"/>
      <c r="O317" s="228"/>
      <c r="P317" s="228"/>
      <c r="Q317" s="228"/>
      <c r="R317" s="228"/>
      <c r="S317" s="228"/>
      <c r="T317" s="228"/>
      <c r="U317" s="228"/>
    </row>
    <row r="318" spans="1:21" x14ac:dyDescent="0.25">
      <c r="A318" s="228"/>
      <c r="B318" s="228"/>
      <c r="C318" s="228"/>
      <c r="D318" s="228"/>
      <c r="E318" s="228"/>
      <c r="F318" s="228"/>
      <c r="G318" s="228"/>
      <c r="H318" s="228"/>
      <c r="I318" s="228"/>
      <c r="J318" s="228"/>
      <c r="K318" s="228"/>
      <c r="L318" s="228"/>
      <c r="M318" s="228"/>
      <c r="N318" s="228"/>
      <c r="O318" s="228"/>
      <c r="P318" s="228"/>
      <c r="Q318" s="228"/>
      <c r="R318" s="228"/>
      <c r="S318" s="228"/>
      <c r="T318" s="228"/>
      <c r="U318" s="228"/>
    </row>
    <row r="319" spans="1:21" x14ac:dyDescent="0.25">
      <c r="A319" s="228"/>
      <c r="B319" s="228"/>
      <c r="C319" s="228"/>
      <c r="D319" s="228"/>
      <c r="E319" s="228"/>
      <c r="F319" s="228"/>
      <c r="G319" s="228"/>
      <c r="H319" s="228"/>
      <c r="I319" s="228"/>
      <c r="J319" s="228"/>
      <c r="K319" s="228"/>
      <c r="L319" s="228"/>
      <c r="M319" s="228"/>
      <c r="N319" s="228"/>
      <c r="O319" s="228"/>
      <c r="P319" s="228"/>
      <c r="Q319" s="228"/>
      <c r="R319" s="228"/>
      <c r="S319" s="228"/>
      <c r="T319" s="228"/>
      <c r="U319" s="228"/>
    </row>
    <row r="320" spans="1:21" x14ac:dyDescent="0.25">
      <c r="A320" s="228"/>
      <c r="B320" s="228"/>
      <c r="C320" s="228"/>
      <c r="D320" s="228"/>
      <c r="E320" s="228"/>
      <c r="F320" s="228"/>
      <c r="G320" s="228"/>
      <c r="H320" s="228"/>
      <c r="I320" s="228"/>
      <c r="J320" s="228"/>
      <c r="K320" s="228"/>
      <c r="L320" s="228"/>
      <c r="M320" s="228"/>
      <c r="N320" s="228"/>
      <c r="O320" s="228"/>
      <c r="P320" s="228"/>
      <c r="Q320" s="228"/>
      <c r="R320" s="228"/>
      <c r="S320" s="228"/>
      <c r="T320" s="228"/>
      <c r="U320" s="228"/>
    </row>
    <row r="321" spans="1:21" x14ac:dyDescent="0.25">
      <c r="A321" s="228"/>
      <c r="B321" s="228"/>
      <c r="C321" s="228"/>
      <c r="D321" s="228"/>
      <c r="E321" s="228"/>
      <c r="F321" s="228"/>
      <c r="G321" s="228"/>
      <c r="H321" s="228"/>
      <c r="I321" s="228"/>
      <c r="J321" s="228"/>
      <c r="K321" s="228"/>
      <c r="L321" s="228"/>
      <c r="M321" s="228"/>
      <c r="N321" s="228"/>
      <c r="O321" s="228"/>
      <c r="P321" s="228"/>
      <c r="Q321" s="228"/>
      <c r="R321" s="228"/>
      <c r="S321" s="228"/>
      <c r="T321" s="228"/>
      <c r="U321" s="228"/>
    </row>
    <row r="322" spans="1:21" x14ac:dyDescent="0.25">
      <c r="A322" s="228"/>
      <c r="B322" s="228"/>
      <c r="C322" s="228"/>
      <c r="D322" s="228"/>
      <c r="E322" s="228"/>
      <c r="F322" s="228"/>
      <c r="G322" s="228"/>
      <c r="H322" s="228"/>
      <c r="I322" s="228"/>
      <c r="J322" s="228"/>
      <c r="K322" s="228"/>
      <c r="L322" s="228"/>
      <c r="M322" s="228"/>
      <c r="N322" s="228"/>
      <c r="O322" s="228"/>
      <c r="P322" s="228"/>
      <c r="Q322" s="228"/>
      <c r="R322" s="228"/>
      <c r="S322" s="228"/>
      <c r="T322" s="228"/>
      <c r="U322" s="228"/>
    </row>
    <row r="323" spans="1:21" x14ac:dyDescent="0.25">
      <c r="A323" s="228"/>
      <c r="B323" s="228"/>
      <c r="C323" s="228"/>
      <c r="D323" s="228"/>
      <c r="E323" s="228"/>
      <c r="F323" s="228"/>
      <c r="G323" s="228"/>
      <c r="H323" s="228"/>
      <c r="I323" s="228"/>
      <c r="J323" s="228"/>
      <c r="K323" s="228"/>
      <c r="L323" s="228"/>
      <c r="M323" s="228"/>
      <c r="N323" s="228"/>
      <c r="O323" s="228"/>
      <c r="P323" s="228"/>
      <c r="Q323" s="228"/>
      <c r="R323" s="228"/>
      <c r="S323" s="228"/>
      <c r="T323" s="228"/>
      <c r="U323" s="228"/>
    </row>
    <row r="324" spans="1:21" x14ac:dyDescent="0.25">
      <c r="A324" s="228"/>
      <c r="B324" s="228"/>
      <c r="C324" s="228"/>
      <c r="D324" s="228"/>
      <c r="E324" s="228"/>
      <c r="F324" s="228"/>
      <c r="G324" s="228"/>
      <c r="H324" s="228"/>
      <c r="I324" s="228"/>
      <c r="J324" s="228"/>
      <c r="K324" s="228"/>
      <c r="L324" s="228"/>
      <c r="M324" s="228"/>
      <c r="N324" s="228"/>
      <c r="O324" s="228"/>
      <c r="P324" s="228"/>
      <c r="Q324" s="228"/>
      <c r="R324" s="228"/>
      <c r="S324" s="228"/>
      <c r="T324" s="228"/>
      <c r="U324" s="228"/>
    </row>
    <row r="325" spans="1:21" x14ac:dyDescent="0.25">
      <c r="A325" s="228"/>
      <c r="B325" s="228"/>
      <c r="C325" s="228"/>
      <c r="D325" s="228"/>
      <c r="E325" s="228"/>
      <c r="F325" s="228"/>
      <c r="G325" s="228"/>
      <c r="H325" s="228"/>
      <c r="I325" s="228"/>
      <c r="J325" s="228"/>
      <c r="K325" s="228"/>
      <c r="L325" s="228"/>
      <c r="M325" s="228"/>
      <c r="N325" s="228"/>
      <c r="O325" s="228"/>
      <c r="P325" s="228"/>
      <c r="Q325" s="228"/>
      <c r="R325" s="228"/>
      <c r="S325" s="228"/>
      <c r="T325" s="228"/>
      <c r="U325" s="228"/>
    </row>
    <row r="326" spans="1:21" x14ac:dyDescent="0.25">
      <c r="A326" s="228"/>
      <c r="B326" s="228"/>
      <c r="C326" s="228"/>
      <c r="D326" s="228"/>
      <c r="E326" s="228"/>
      <c r="F326" s="228"/>
      <c r="G326" s="228"/>
      <c r="H326" s="228"/>
      <c r="I326" s="228"/>
      <c r="J326" s="228"/>
      <c r="K326" s="228"/>
      <c r="L326" s="228"/>
      <c r="M326" s="228"/>
      <c r="N326" s="228"/>
      <c r="O326" s="228"/>
      <c r="P326" s="228"/>
      <c r="Q326" s="228"/>
      <c r="R326" s="228"/>
      <c r="S326" s="228"/>
      <c r="T326" s="228"/>
      <c r="U326" s="228"/>
    </row>
    <row r="327" spans="1:21" x14ac:dyDescent="0.25">
      <c r="A327" s="228"/>
      <c r="B327" s="228"/>
      <c r="C327" s="228"/>
      <c r="D327" s="228"/>
      <c r="E327" s="228"/>
      <c r="F327" s="228"/>
      <c r="G327" s="228"/>
      <c r="H327" s="228"/>
      <c r="I327" s="228"/>
      <c r="J327" s="228"/>
      <c r="K327" s="228"/>
      <c r="L327" s="228"/>
      <c r="M327" s="228"/>
      <c r="N327" s="228"/>
      <c r="O327" s="228"/>
      <c r="P327" s="228"/>
      <c r="Q327" s="228"/>
      <c r="R327" s="228"/>
      <c r="S327" s="228"/>
      <c r="T327" s="228"/>
      <c r="U327" s="228"/>
    </row>
    <row r="328" spans="1:21" x14ac:dyDescent="0.25">
      <c r="A328" s="228"/>
      <c r="B328" s="228"/>
      <c r="C328" s="228"/>
      <c r="D328" s="228"/>
      <c r="E328" s="228"/>
      <c r="F328" s="228"/>
      <c r="G328" s="228"/>
      <c r="H328" s="228"/>
      <c r="I328" s="228"/>
      <c r="J328" s="228"/>
      <c r="K328" s="228"/>
      <c r="L328" s="228"/>
      <c r="M328" s="228"/>
      <c r="N328" s="228"/>
      <c r="O328" s="228"/>
      <c r="P328" s="228"/>
      <c r="Q328" s="228"/>
      <c r="R328" s="228"/>
      <c r="S328" s="228"/>
      <c r="T328" s="228"/>
      <c r="U328" s="228"/>
    </row>
    <row r="329" spans="1:21" x14ac:dyDescent="0.25">
      <c r="A329" s="228"/>
      <c r="B329" s="228"/>
      <c r="C329" s="228"/>
      <c r="D329" s="228"/>
      <c r="E329" s="228"/>
      <c r="F329" s="228"/>
      <c r="G329" s="228"/>
      <c r="H329" s="228"/>
      <c r="I329" s="228"/>
      <c r="J329" s="228"/>
      <c r="K329" s="228"/>
      <c r="L329" s="228"/>
      <c r="M329" s="228"/>
      <c r="N329" s="228"/>
      <c r="O329" s="228"/>
      <c r="P329" s="228"/>
      <c r="Q329" s="228"/>
      <c r="R329" s="228"/>
      <c r="S329" s="228"/>
      <c r="T329" s="228"/>
      <c r="U329" s="228"/>
    </row>
    <row r="330" spans="1:21" x14ac:dyDescent="0.25">
      <c r="A330" s="228"/>
      <c r="B330" s="228"/>
      <c r="C330" s="228"/>
      <c r="D330" s="228"/>
      <c r="E330" s="228"/>
      <c r="F330" s="228"/>
      <c r="G330" s="228"/>
      <c r="H330" s="228"/>
      <c r="I330" s="228"/>
      <c r="J330" s="228"/>
      <c r="K330" s="228"/>
      <c r="L330" s="228"/>
      <c r="M330" s="228"/>
      <c r="N330" s="228"/>
      <c r="O330" s="228"/>
      <c r="P330" s="228"/>
      <c r="Q330" s="228"/>
      <c r="R330" s="228"/>
      <c r="S330" s="228"/>
      <c r="T330" s="228"/>
      <c r="U330" s="228"/>
    </row>
    <row r="331" spans="1:21" x14ac:dyDescent="0.25">
      <c r="A331" s="228"/>
      <c r="B331" s="228"/>
      <c r="C331" s="228"/>
      <c r="D331" s="228"/>
      <c r="E331" s="228"/>
      <c r="F331" s="228"/>
      <c r="G331" s="228"/>
      <c r="H331" s="228"/>
      <c r="I331" s="228"/>
      <c r="J331" s="228"/>
      <c r="K331" s="228"/>
      <c r="L331" s="228"/>
      <c r="M331" s="228"/>
      <c r="N331" s="228"/>
      <c r="O331" s="228"/>
      <c r="P331" s="228"/>
      <c r="Q331" s="228"/>
      <c r="R331" s="228"/>
      <c r="S331" s="228"/>
      <c r="T331" s="228"/>
      <c r="U331" s="228"/>
    </row>
    <row r="332" spans="1:21" x14ac:dyDescent="0.25">
      <c r="A332" s="228"/>
      <c r="B332" s="228"/>
      <c r="C332" s="228"/>
      <c r="D332" s="228"/>
      <c r="E332" s="228"/>
      <c r="F332" s="228"/>
      <c r="G332" s="228"/>
      <c r="H332" s="228"/>
      <c r="I332" s="228"/>
      <c r="J332" s="228"/>
      <c r="K332" s="228"/>
      <c r="L332" s="228"/>
      <c r="M332" s="228"/>
      <c r="N332" s="228"/>
      <c r="O332" s="228"/>
      <c r="P332" s="228"/>
      <c r="Q332" s="228"/>
      <c r="R332" s="228"/>
      <c r="S332" s="228"/>
      <c r="T332" s="228"/>
      <c r="U332" s="228"/>
    </row>
    <row r="333" spans="1:21" x14ac:dyDescent="0.25">
      <c r="A333" s="228"/>
      <c r="B333" s="228"/>
      <c r="C333" s="228"/>
      <c r="D333" s="228"/>
      <c r="E333" s="228"/>
      <c r="F333" s="228"/>
      <c r="G333" s="228"/>
      <c r="H333" s="228"/>
      <c r="I333" s="228"/>
      <c r="J333" s="228"/>
      <c r="K333" s="228"/>
      <c r="L333" s="228"/>
      <c r="M333" s="228"/>
      <c r="N333" s="228"/>
      <c r="O333" s="228"/>
      <c r="P333" s="228"/>
      <c r="Q333" s="228"/>
      <c r="R333" s="228"/>
      <c r="S333" s="228"/>
      <c r="T333" s="228"/>
      <c r="U333" s="228"/>
    </row>
    <row r="334" spans="1:21" x14ac:dyDescent="0.25">
      <c r="A334" s="228"/>
      <c r="B334" s="228"/>
      <c r="C334" s="228"/>
      <c r="D334" s="228"/>
      <c r="E334" s="228"/>
      <c r="F334" s="228"/>
      <c r="G334" s="228"/>
      <c r="H334" s="228"/>
      <c r="I334" s="228"/>
      <c r="J334" s="228"/>
      <c r="K334" s="228"/>
      <c r="L334" s="228"/>
      <c r="M334" s="228"/>
      <c r="N334" s="228"/>
      <c r="O334" s="228"/>
      <c r="P334" s="228"/>
      <c r="Q334" s="228"/>
      <c r="R334" s="228"/>
      <c r="S334" s="228"/>
      <c r="T334" s="228"/>
      <c r="U334" s="228"/>
    </row>
    <row r="335" spans="1:21" x14ac:dyDescent="0.25">
      <c r="A335" s="228"/>
      <c r="B335" s="228"/>
      <c r="C335" s="228"/>
      <c r="D335" s="228"/>
      <c r="E335" s="228"/>
      <c r="F335" s="228"/>
      <c r="G335" s="228"/>
      <c r="H335" s="228"/>
      <c r="I335" s="228"/>
      <c r="J335" s="228"/>
      <c r="K335" s="228"/>
      <c r="L335" s="228"/>
      <c r="M335" s="228"/>
      <c r="N335" s="228"/>
      <c r="O335" s="228"/>
      <c r="P335" s="228"/>
      <c r="Q335" s="228"/>
      <c r="R335" s="228"/>
      <c r="S335" s="228"/>
      <c r="T335" s="228"/>
      <c r="U335" s="228"/>
    </row>
    <row r="336" spans="1:21" x14ac:dyDescent="0.25">
      <c r="A336" s="228"/>
      <c r="B336" s="228"/>
      <c r="C336" s="228"/>
      <c r="D336" s="228"/>
      <c r="E336" s="228"/>
      <c r="F336" s="228"/>
      <c r="G336" s="228"/>
      <c r="H336" s="228"/>
      <c r="I336" s="228"/>
      <c r="J336" s="228"/>
      <c r="K336" s="228"/>
      <c r="L336" s="228"/>
      <c r="M336" s="228"/>
      <c r="N336" s="228"/>
      <c r="O336" s="228"/>
      <c r="P336" s="228"/>
      <c r="Q336" s="228"/>
      <c r="R336" s="228"/>
      <c r="S336" s="228"/>
      <c r="T336" s="228"/>
      <c r="U336" s="228"/>
    </row>
    <row r="337" spans="1:21" x14ac:dyDescent="0.25">
      <c r="A337" s="228"/>
      <c r="B337" s="228"/>
      <c r="C337" s="228"/>
      <c r="D337" s="228"/>
      <c r="E337" s="228"/>
      <c r="F337" s="228"/>
      <c r="G337" s="228"/>
      <c r="H337" s="228"/>
      <c r="I337" s="228"/>
      <c r="J337" s="228"/>
      <c r="K337" s="228"/>
      <c r="L337" s="228"/>
      <c r="M337" s="228"/>
      <c r="N337" s="228"/>
      <c r="O337" s="228"/>
      <c r="P337" s="228"/>
      <c r="Q337" s="228"/>
      <c r="R337" s="228"/>
      <c r="S337" s="228"/>
      <c r="T337" s="228"/>
      <c r="U337" s="228"/>
    </row>
    <row r="338" spans="1:21" x14ac:dyDescent="0.25">
      <c r="A338" s="228"/>
      <c r="B338" s="228"/>
      <c r="C338" s="228"/>
      <c r="D338" s="228"/>
      <c r="E338" s="228"/>
      <c r="F338" s="228"/>
      <c r="G338" s="228"/>
      <c r="H338" s="228"/>
      <c r="I338" s="228"/>
      <c r="J338" s="228"/>
      <c r="K338" s="228"/>
      <c r="L338" s="228"/>
      <c r="M338" s="228"/>
      <c r="N338" s="228"/>
      <c r="O338" s="228"/>
      <c r="P338" s="228"/>
      <c r="Q338" s="228"/>
      <c r="R338" s="228"/>
      <c r="S338" s="228"/>
      <c r="T338" s="228"/>
      <c r="U338" s="22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4000000}">
      <formula1>список7</formula1>
    </dataValidation>
    <dataValidation type="list" allowBlank="1" showInputMessage="1" showErrorMessage="1" sqref="C34: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7" sqref="M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8.7109375" style="52" customWidth="1"/>
    <col min="8" max="27" width="9" style="52" customWidth="1"/>
    <col min="28" max="28" width="13.140625" style="51" customWidth="1"/>
    <col min="29" max="29" width="24.85546875" style="51" customWidth="1"/>
    <col min="30" max="30" width="11" style="51" bestFit="1" customWidth="1"/>
    <col min="31" max="16384" width="9.140625" style="51"/>
  </cols>
  <sheetData>
    <row r="1" spans="1:29" ht="18.75" x14ac:dyDescent="0.25">
      <c r="A1" s="52"/>
      <c r="B1" s="52"/>
      <c r="C1" s="52"/>
      <c r="D1" s="52"/>
      <c r="E1" s="52"/>
      <c r="F1" s="52"/>
      <c r="AC1" s="34"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09" t="str">
        <f>'6.1. Паспорт сетевой график'!A5:K5</f>
        <v>Год раскрытия информации: 2025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52"/>
      <c r="B5" s="52"/>
      <c r="C5" s="52"/>
      <c r="D5" s="52"/>
      <c r="E5" s="52"/>
      <c r="F5" s="52"/>
      <c r="AC5" s="14"/>
    </row>
    <row r="6" spans="1:29" ht="18.75" x14ac:dyDescent="0.25">
      <c r="A6" s="504" t="s">
        <v>6</v>
      </c>
      <c r="B6" s="504"/>
      <c r="C6" s="504"/>
      <c r="D6" s="504"/>
      <c r="E6" s="504"/>
      <c r="F6" s="504"/>
      <c r="G6" s="504"/>
      <c r="H6" s="504"/>
      <c r="I6" s="504"/>
      <c r="J6" s="504"/>
      <c r="K6" s="504"/>
      <c r="L6" s="504"/>
      <c r="M6" s="504"/>
      <c r="N6" s="504"/>
      <c r="O6" s="504"/>
      <c r="P6" s="504"/>
      <c r="Q6" s="504"/>
      <c r="R6" s="504"/>
      <c r="S6" s="504"/>
      <c r="T6" s="504"/>
      <c r="U6" s="504"/>
      <c r="V6" s="504"/>
      <c r="W6" s="504"/>
      <c r="X6" s="504"/>
      <c r="Y6" s="504"/>
      <c r="Z6" s="504"/>
      <c r="AA6" s="504"/>
      <c r="AB6" s="504"/>
      <c r="AC6" s="504"/>
    </row>
    <row r="7" spans="1:29"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4"/>
      <c r="AC7" s="264"/>
    </row>
    <row r="8" spans="1:29" x14ac:dyDescent="0.25">
      <c r="A8" s="505" t="str">
        <f>'6.1. Паспорт сетевой график'!A9</f>
        <v>Акционерное общество "Россети Янтарь" ДЗО  ПАО "Россети"</v>
      </c>
      <c r="B8" s="505"/>
      <c r="C8" s="505"/>
      <c r="D8" s="505"/>
      <c r="E8" s="505"/>
      <c r="F8" s="505"/>
      <c r="G8" s="505"/>
      <c r="H8" s="505"/>
      <c r="I8" s="505"/>
      <c r="J8" s="505"/>
      <c r="K8" s="505"/>
      <c r="L8" s="505"/>
      <c r="M8" s="505"/>
      <c r="N8" s="505"/>
      <c r="O8" s="505"/>
      <c r="P8" s="505"/>
      <c r="Q8" s="505"/>
      <c r="R8" s="505"/>
      <c r="S8" s="505"/>
      <c r="T8" s="505"/>
      <c r="U8" s="505"/>
      <c r="V8" s="505"/>
      <c r="W8" s="505"/>
      <c r="X8" s="505"/>
      <c r="Y8" s="505"/>
      <c r="Z8" s="505"/>
      <c r="AA8" s="505"/>
      <c r="AB8" s="505"/>
      <c r="AC8" s="505"/>
    </row>
    <row r="9" spans="1:29" ht="18.75" customHeight="1" x14ac:dyDescent="0.25">
      <c r="A9" s="494" t="s">
        <v>5</v>
      </c>
      <c r="B9" s="494"/>
      <c r="C9" s="494"/>
      <c r="D9" s="494"/>
      <c r="E9" s="494"/>
      <c r="F9" s="494"/>
      <c r="G9" s="494"/>
      <c r="H9" s="494"/>
      <c r="I9" s="494"/>
      <c r="J9" s="494"/>
      <c r="K9" s="494"/>
      <c r="L9" s="494"/>
      <c r="M9" s="494"/>
      <c r="N9" s="494"/>
      <c r="O9" s="494"/>
      <c r="P9" s="494"/>
      <c r="Q9" s="494"/>
      <c r="R9" s="494"/>
      <c r="S9" s="494"/>
      <c r="T9" s="494"/>
      <c r="U9" s="494"/>
      <c r="V9" s="494"/>
      <c r="W9" s="494"/>
      <c r="X9" s="494"/>
      <c r="Y9" s="494"/>
      <c r="Z9" s="494"/>
      <c r="AA9" s="494"/>
      <c r="AB9" s="494"/>
      <c r="AC9" s="494"/>
    </row>
    <row r="10" spans="1:29"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4"/>
      <c r="AC10" s="264"/>
    </row>
    <row r="11" spans="1:29" x14ac:dyDescent="0.25">
      <c r="A11" s="505" t="str">
        <f>'6.1. Паспорт сетевой график'!A12</f>
        <v>L_19-1056</v>
      </c>
      <c r="B11" s="505"/>
      <c r="C11" s="505"/>
      <c r="D11" s="505"/>
      <c r="E11" s="505"/>
      <c r="F11" s="505"/>
      <c r="G11" s="505"/>
      <c r="H11" s="505"/>
      <c r="I11" s="505"/>
      <c r="J11" s="505"/>
      <c r="K11" s="505"/>
      <c r="L11" s="505"/>
      <c r="M11" s="505"/>
      <c r="N11" s="505"/>
      <c r="O11" s="505"/>
      <c r="P11" s="505"/>
      <c r="Q11" s="505"/>
      <c r="R11" s="505"/>
      <c r="S11" s="505"/>
      <c r="T11" s="505"/>
      <c r="U11" s="505"/>
      <c r="V11" s="505"/>
      <c r="W11" s="505"/>
      <c r="X11" s="505"/>
      <c r="Y11" s="505"/>
      <c r="Z11" s="505"/>
      <c r="AA11" s="505"/>
      <c r="AB11" s="505"/>
      <c r="AC11" s="505"/>
    </row>
    <row r="12" spans="1:29" x14ac:dyDescent="0.25">
      <c r="A12" s="494" t="s">
        <v>4</v>
      </c>
      <c r="B12" s="494"/>
      <c r="C12" s="494"/>
      <c r="D12" s="494"/>
      <c r="E12" s="494"/>
      <c r="F12" s="494"/>
      <c r="G12" s="494"/>
      <c r="H12" s="494"/>
      <c r="I12" s="494"/>
      <c r="J12" s="494"/>
      <c r="K12" s="494"/>
      <c r="L12" s="494"/>
      <c r="M12" s="494"/>
      <c r="N12" s="494"/>
      <c r="O12" s="494"/>
      <c r="P12" s="494"/>
      <c r="Q12" s="494"/>
      <c r="R12" s="494"/>
      <c r="S12" s="494"/>
      <c r="T12" s="494"/>
      <c r="U12" s="494"/>
      <c r="V12" s="494"/>
      <c r="W12" s="494"/>
      <c r="X12" s="494"/>
      <c r="Y12" s="494"/>
      <c r="Z12" s="494"/>
      <c r="AA12" s="494"/>
      <c r="AB12" s="494"/>
      <c r="AC12" s="494"/>
    </row>
    <row r="13" spans="1:29" ht="16.5" customHeight="1" x14ac:dyDescent="0.3">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63"/>
      <c r="AC13" s="63"/>
    </row>
    <row r="14" spans="1:29" ht="36" customHeight="1" x14ac:dyDescent="0.25">
      <c r="A14" s="497" t="str">
        <f>'6.1. Паспорт сетевой график'!A15</f>
        <v>Строительство КЛ 6 кВ взамен существующей КЛ 6 кВ Ф-11 (инв. № 5006787) от ПС 110 кВ О-5 Советск до ТП 6/0,4 кВ № 259 протяженностью 1,425 км в г. Советск</v>
      </c>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row>
    <row r="15" spans="1:29" ht="15.75" customHeight="1" x14ac:dyDescent="0.25">
      <c r="A15" s="494" t="s">
        <v>3</v>
      </c>
      <c r="B15" s="494"/>
      <c r="C15" s="494"/>
      <c r="D15" s="494"/>
      <c r="E15" s="494"/>
      <c r="F15" s="494"/>
      <c r="G15" s="494"/>
      <c r="H15" s="494"/>
      <c r="I15" s="494"/>
      <c r="J15" s="494"/>
      <c r="K15" s="494"/>
      <c r="L15" s="494"/>
      <c r="M15" s="494"/>
      <c r="N15" s="494"/>
      <c r="O15" s="494"/>
      <c r="P15" s="494"/>
      <c r="Q15" s="494"/>
      <c r="R15" s="494"/>
      <c r="S15" s="494"/>
      <c r="T15" s="494"/>
      <c r="U15" s="494"/>
      <c r="V15" s="494"/>
      <c r="W15" s="494"/>
      <c r="X15" s="494"/>
      <c r="Y15" s="494"/>
      <c r="Z15" s="494"/>
      <c r="AA15" s="494"/>
      <c r="AB15" s="494"/>
      <c r="AC15" s="494"/>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x14ac:dyDescent="0.25">
      <c r="A17" s="52"/>
      <c r="AB17" s="52"/>
    </row>
    <row r="18" spans="1:32" x14ac:dyDescent="0.25">
      <c r="A18" s="499" t="s">
        <v>433</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row>
    <row r="19" spans="1:32" x14ac:dyDescent="0.25">
      <c r="A19" s="52"/>
      <c r="B19" s="52"/>
      <c r="C19" s="52"/>
      <c r="D19" s="52"/>
      <c r="E19" s="52"/>
      <c r="F19" s="52"/>
      <c r="AB19" s="52"/>
    </row>
    <row r="20" spans="1:32" ht="33" customHeight="1" x14ac:dyDescent="0.25">
      <c r="A20" s="501" t="s">
        <v>183</v>
      </c>
      <c r="B20" s="501" t="s">
        <v>182</v>
      </c>
      <c r="C20" s="493" t="s">
        <v>181</v>
      </c>
      <c r="D20" s="493"/>
      <c r="E20" s="509" t="s">
        <v>180</v>
      </c>
      <c r="F20" s="509"/>
      <c r="G20" s="510" t="s">
        <v>556</v>
      </c>
      <c r="H20" s="495" t="s">
        <v>537</v>
      </c>
      <c r="I20" s="496"/>
      <c r="J20" s="496"/>
      <c r="K20" s="496"/>
      <c r="L20" s="495" t="s">
        <v>538</v>
      </c>
      <c r="M20" s="496"/>
      <c r="N20" s="496"/>
      <c r="O20" s="496"/>
      <c r="P20" s="495" t="s">
        <v>539</v>
      </c>
      <c r="Q20" s="496"/>
      <c r="R20" s="496"/>
      <c r="S20" s="496"/>
      <c r="T20" s="495" t="s">
        <v>540</v>
      </c>
      <c r="U20" s="496"/>
      <c r="V20" s="496"/>
      <c r="W20" s="496"/>
      <c r="X20" s="495" t="s">
        <v>541</v>
      </c>
      <c r="Y20" s="496"/>
      <c r="Z20" s="496"/>
      <c r="AA20" s="496"/>
      <c r="AB20" s="500" t="s">
        <v>179</v>
      </c>
      <c r="AC20" s="500"/>
      <c r="AD20" s="62"/>
      <c r="AE20" s="62"/>
      <c r="AF20" s="62"/>
    </row>
    <row r="21" spans="1:32" ht="99.75" customHeight="1" x14ac:dyDescent="0.25">
      <c r="A21" s="502"/>
      <c r="B21" s="502"/>
      <c r="C21" s="493"/>
      <c r="D21" s="493"/>
      <c r="E21" s="509"/>
      <c r="F21" s="509"/>
      <c r="G21" s="511"/>
      <c r="H21" s="493" t="s">
        <v>1</v>
      </c>
      <c r="I21" s="493"/>
      <c r="J21" s="493" t="s">
        <v>8</v>
      </c>
      <c r="K21" s="493"/>
      <c r="L21" s="493" t="s">
        <v>1</v>
      </c>
      <c r="M21" s="493"/>
      <c r="N21" s="493" t="s">
        <v>8</v>
      </c>
      <c r="O21" s="493"/>
      <c r="P21" s="493" t="s">
        <v>1</v>
      </c>
      <c r="Q21" s="493"/>
      <c r="R21" s="493" t="s">
        <v>8</v>
      </c>
      <c r="S21" s="493"/>
      <c r="T21" s="493" t="s">
        <v>1</v>
      </c>
      <c r="U21" s="493"/>
      <c r="V21" s="493" t="s">
        <v>8</v>
      </c>
      <c r="W21" s="493"/>
      <c r="X21" s="493" t="s">
        <v>1</v>
      </c>
      <c r="Y21" s="493"/>
      <c r="Z21" s="493" t="s">
        <v>8</v>
      </c>
      <c r="AA21" s="493"/>
      <c r="AB21" s="500"/>
      <c r="AC21" s="500"/>
    </row>
    <row r="22" spans="1:32" ht="89.25" customHeight="1" x14ac:dyDescent="0.25">
      <c r="A22" s="503"/>
      <c r="B22" s="503"/>
      <c r="C22" s="390" t="s">
        <v>1</v>
      </c>
      <c r="D22" s="390" t="s">
        <v>178</v>
      </c>
      <c r="E22" s="299" t="s">
        <v>542</v>
      </c>
      <c r="F22" s="299" t="s">
        <v>562</v>
      </c>
      <c r="G22" s="512"/>
      <c r="H22" s="352" t="s">
        <v>414</v>
      </c>
      <c r="I22" s="352" t="s">
        <v>415</v>
      </c>
      <c r="J22" s="352" t="s">
        <v>414</v>
      </c>
      <c r="K22" s="352" t="s">
        <v>415</v>
      </c>
      <c r="L22" s="352" t="s">
        <v>414</v>
      </c>
      <c r="M22" s="352" t="s">
        <v>415</v>
      </c>
      <c r="N22" s="352" t="s">
        <v>414</v>
      </c>
      <c r="O22" s="352" t="s">
        <v>415</v>
      </c>
      <c r="P22" s="352" t="s">
        <v>414</v>
      </c>
      <c r="Q22" s="352" t="s">
        <v>415</v>
      </c>
      <c r="R22" s="352" t="s">
        <v>414</v>
      </c>
      <c r="S22" s="352" t="s">
        <v>415</v>
      </c>
      <c r="T22" s="352" t="s">
        <v>414</v>
      </c>
      <c r="U22" s="352" t="s">
        <v>415</v>
      </c>
      <c r="V22" s="352" t="s">
        <v>414</v>
      </c>
      <c r="W22" s="352" t="s">
        <v>415</v>
      </c>
      <c r="X22" s="352" t="s">
        <v>414</v>
      </c>
      <c r="Y22" s="352" t="s">
        <v>415</v>
      </c>
      <c r="Z22" s="352" t="s">
        <v>414</v>
      </c>
      <c r="AA22" s="352" t="s">
        <v>415</v>
      </c>
      <c r="AB22" s="390" t="s">
        <v>1</v>
      </c>
      <c r="AC22" s="390" t="s">
        <v>8</v>
      </c>
    </row>
    <row r="23" spans="1:32" ht="19.5" customHeight="1" x14ac:dyDescent="0.25">
      <c r="A23" s="300">
        <v>1</v>
      </c>
      <c r="B23" s="300">
        <v>2</v>
      </c>
      <c r="C23" s="300">
        <v>3</v>
      </c>
      <c r="D23" s="300">
        <v>4</v>
      </c>
      <c r="E23" s="356">
        <v>5</v>
      </c>
      <c r="F23" s="405">
        <v>6</v>
      </c>
      <c r="G23" s="356">
        <v>7</v>
      </c>
      <c r="H23" s="356">
        <v>8</v>
      </c>
      <c r="I23" s="356">
        <v>9</v>
      </c>
      <c r="J23" s="356">
        <v>10</v>
      </c>
      <c r="K23" s="356">
        <v>11</v>
      </c>
      <c r="L23" s="356">
        <v>12</v>
      </c>
      <c r="M23" s="356">
        <v>13</v>
      </c>
      <c r="N23" s="356">
        <v>14</v>
      </c>
      <c r="O23" s="356">
        <v>15</v>
      </c>
      <c r="P23" s="356">
        <v>16</v>
      </c>
      <c r="Q23" s="356">
        <v>17</v>
      </c>
      <c r="R23" s="356">
        <v>18</v>
      </c>
      <c r="S23" s="356">
        <v>19</v>
      </c>
      <c r="T23" s="356">
        <v>20</v>
      </c>
      <c r="U23" s="356">
        <v>21</v>
      </c>
      <c r="V23" s="356">
        <v>22</v>
      </c>
      <c r="W23" s="356">
        <v>23</v>
      </c>
      <c r="X23" s="356">
        <v>24</v>
      </c>
      <c r="Y23" s="356">
        <v>25</v>
      </c>
      <c r="Z23" s="356">
        <v>26</v>
      </c>
      <c r="AA23" s="356">
        <v>27</v>
      </c>
      <c r="AB23" s="356">
        <v>28</v>
      </c>
      <c r="AC23" s="356">
        <v>29</v>
      </c>
    </row>
    <row r="24" spans="1:32" ht="47.25" customHeight="1" x14ac:dyDescent="0.25">
      <c r="A24" s="301">
        <v>1</v>
      </c>
      <c r="B24" s="302" t="s">
        <v>177</v>
      </c>
      <c r="C24" s="364">
        <f t="shared" ref="C24:G24" si="0">SUM(C25:C29)</f>
        <v>17.292135120000001</v>
      </c>
      <c r="D24" s="364">
        <f t="shared" ref="D24" si="1">SUM(D25:D29)</f>
        <v>0</v>
      </c>
      <c r="E24" s="364">
        <f t="shared" si="0"/>
        <v>17.292135120000001</v>
      </c>
      <c r="F24" s="364">
        <f t="shared" ref="F24" si="2">SUM(F25:F29)</f>
        <v>17.292135120000001</v>
      </c>
      <c r="G24" s="364">
        <f t="shared" si="0"/>
        <v>0</v>
      </c>
      <c r="H24" s="364">
        <f t="shared" ref="H24:S24" si="3">SUM(H25:H29)</f>
        <v>0.26895786999999999</v>
      </c>
      <c r="I24" s="364">
        <v>0</v>
      </c>
      <c r="J24" s="364">
        <f t="shared" ref="J24" si="4">SUM(J25:J29)</f>
        <v>0</v>
      </c>
      <c r="K24" s="364">
        <f t="shared" si="3"/>
        <v>0</v>
      </c>
      <c r="L24" s="364">
        <f t="shared" si="3"/>
        <v>8.6643470600000008</v>
      </c>
      <c r="M24" s="364">
        <f t="shared" si="3"/>
        <v>0</v>
      </c>
      <c r="N24" s="364">
        <f t="shared" ref="N24" si="5">SUM(N25:N29)</f>
        <v>0</v>
      </c>
      <c r="O24" s="364">
        <f t="shared" si="3"/>
        <v>0</v>
      </c>
      <c r="P24" s="364">
        <f t="shared" si="3"/>
        <v>8.3588301900000008</v>
      </c>
      <c r="Q24" s="364">
        <f t="shared" si="3"/>
        <v>0</v>
      </c>
      <c r="R24" s="364">
        <f t="shared" ref="R24" si="6">SUM(R25:R29)</f>
        <v>0</v>
      </c>
      <c r="S24" s="364">
        <f t="shared" si="3"/>
        <v>0</v>
      </c>
      <c r="T24" s="364">
        <f t="shared" ref="T24:AA24" si="7">SUM(T25:T29)</f>
        <v>0</v>
      </c>
      <c r="U24" s="364">
        <f t="shared" si="7"/>
        <v>0</v>
      </c>
      <c r="V24" s="364">
        <f t="shared" si="7"/>
        <v>0</v>
      </c>
      <c r="W24" s="364">
        <f t="shared" si="7"/>
        <v>0</v>
      </c>
      <c r="X24" s="364">
        <f>SUM(X25:X29)</f>
        <v>0</v>
      </c>
      <c r="Y24" s="364">
        <f t="shared" si="7"/>
        <v>0</v>
      </c>
      <c r="Z24" s="364">
        <f t="shared" si="7"/>
        <v>0</v>
      </c>
      <c r="AA24" s="364">
        <f t="shared" si="7"/>
        <v>0</v>
      </c>
      <c r="AB24" s="364">
        <f>H24+L24+P24+T24+X24</f>
        <v>17.292135120000001</v>
      </c>
      <c r="AC24" s="366">
        <f>J24+N24+R24+V24+Z24</f>
        <v>0</v>
      </c>
    </row>
    <row r="25" spans="1:32" ht="24" customHeight="1" x14ac:dyDescent="0.25">
      <c r="A25" s="304" t="s">
        <v>176</v>
      </c>
      <c r="B25" s="305" t="s">
        <v>175</v>
      </c>
      <c r="C25" s="303">
        <v>0</v>
      </c>
      <c r="D25" s="303">
        <v>0</v>
      </c>
      <c r="E25" s="367">
        <f>C25</f>
        <v>0</v>
      </c>
      <c r="F25" s="364">
        <f>E25-G25-J25</f>
        <v>0</v>
      </c>
      <c r="G25" s="365">
        <v>0</v>
      </c>
      <c r="H25" s="365">
        <v>0</v>
      </c>
      <c r="I25" s="365">
        <v>0</v>
      </c>
      <c r="J25" s="365">
        <v>0</v>
      </c>
      <c r="K25" s="365">
        <v>0</v>
      </c>
      <c r="L25" s="365">
        <v>0</v>
      </c>
      <c r="M25" s="365">
        <v>0</v>
      </c>
      <c r="N25" s="365">
        <v>0</v>
      </c>
      <c r="O25" s="365">
        <v>0</v>
      </c>
      <c r="P25" s="365">
        <v>0</v>
      </c>
      <c r="Q25" s="365">
        <v>0</v>
      </c>
      <c r="R25" s="365">
        <v>0</v>
      </c>
      <c r="S25" s="365">
        <v>0</v>
      </c>
      <c r="T25" s="365">
        <v>0</v>
      </c>
      <c r="U25" s="365">
        <v>0</v>
      </c>
      <c r="V25" s="365">
        <v>0</v>
      </c>
      <c r="W25" s="365">
        <v>0</v>
      </c>
      <c r="X25" s="365">
        <v>0</v>
      </c>
      <c r="Y25" s="365">
        <v>0</v>
      </c>
      <c r="Z25" s="365">
        <v>0</v>
      </c>
      <c r="AA25" s="365">
        <v>0</v>
      </c>
      <c r="AB25" s="364">
        <f t="shared" ref="AB25:AB64" si="8">H25+L25+P25+T25+X25</f>
        <v>0</v>
      </c>
      <c r="AC25" s="366">
        <f t="shared" ref="AC25:AC64" si="9">J25+N25+R25+V25+Z25</f>
        <v>0</v>
      </c>
    </row>
    <row r="26" spans="1:32" x14ac:dyDescent="0.25">
      <c r="A26" s="304" t="s">
        <v>174</v>
      </c>
      <c r="B26" s="305" t="s">
        <v>173</v>
      </c>
      <c r="C26" s="303">
        <v>0</v>
      </c>
      <c r="D26" s="303">
        <v>0</v>
      </c>
      <c r="E26" s="367">
        <f>C26</f>
        <v>0</v>
      </c>
      <c r="F26" s="364">
        <f t="shared" ref="F26:F64" si="10">E26-G26-J26</f>
        <v>0</v>
      </c>
      <c r="G26" s="365">
        <v>0</v>
      </c>
      <c r="H26" s="365">
        <v>0</v>
      </c>
      <c r="I26" s="365">
        <v>0</v>
      </c>
      <c r="J26" s="365">
        <v>0</v>
      </c>
      <c r="K26" s="365">
        <v>0</v>
      </c>
      <c r="L26" s="365">
        <v>0</v>
      </c>
      <c r="M26" s="365">
        <v>0</v>
      </c>
      <c r="N26" s="365">
        <v>0</v>
      </c>
      <c r="O26" s="365">
        <v>0</v>
      </c>
      <c r="P26" s="365">
        <v>0</v>
      </c>
      <c r="Q26" s="365">
        <v>0</v>
      </c>
      <c r="R26" s="365">
        <v>0</v>
      </c>
      <c r="S26" s="365">
        <v>0</v>
      </c>
      <c r="T26" s="365">
        <v>0</v>
      </c>
      <c r="U26" s="365">
        <v>0</v>
      </c>
      <c r="V26" s="365">
        <v>0</v>
      </c>
      <c r="W26" s="365">
        <v>0</v>
      </c>
      <c r="X26" s="365">
        <v>0</v>
      </c>
      <c r="Y26" s="365">
        <v>0</v>
      </c>
      <c r="Z26" s="365">
        <v>0</v>
      </c>
      <c r="AA26" s="365">
        <v>0</v>
      </c>
      <c r="AB26" s="364">
        <f t="shared" si="8"/>
        <v>0</v>
      </c>
      <c r="AC26" s="366">
        <f t="shared" si="9"/>
        <v>0</v>
      </c>
    </row>
    <row r="27" spans="1:32" ht="31.5" x14ac:dyDescent="0.25">
      <c r="A27" s="304" t="s">
        <v>172</v>
      </c>
      <c r="B27" s="305" t="s">
        <v>370</v>
      </c>
      <c r="C27" s="303">
        <v>17.292135120000001</v>
      </c>
      <c r="D27" s="303">
        <v>0</v>
      </c>
      <c r="E27" s="367">
        <f>C27</f>
        <v>17.292135120000001</v>
      </c>
      <c r="F27" s="364">
        <f t="shared" si="10"/>
        <v>17.292135120000001</v>
      </c>
      <c r="G27" s="365">
        <v>0</v>
      </c>
      <c r="H27" s="365">
        <v>0.26895786999999999</v>
      </c>
      <c r="I27" s="365">
        <v>0</v>
      </c>
      <c r="J27" s="365">
        <v>0</v>
      </c>
      <c r="K27" s="365">
        <v>0</v>
      </c>
      <c r="L27" s="365">
        <v>8.6643470600000008</v>
      </c>
      <c r="M27" s="365">
        <v>0</v>
      </c>
      <c r="N27" s="365">
        <v>0</v>
      </c>
      <c r="O27" s="365">
        <v>0</v>
      </c>
      <c r="P27" s="365">
        <v>8.3588301900000008</v>
      </c>
      <c r="Q27" s="365">
        <v>0</v>
      </c>
      <c r="R27" s="365">
        <v>0</v>
      </c>
      <c r="S27" s="365">
        <v>0</v>
      </c>
      <c r="T27" s="365">
        <v>0</v>
      </c>
      <c r="U27" s="365">
        <v>0</v>
      </c>
      <c r="V27" s="368">
        <v>0</v>
      </c>
      <c r="W27" s="365">
        <v>0</v>
      </c>
      <c r="X27" s="365">
        <v>0</v>
      </c>
      <c r="Y27" s="365">
        <v>0</v>
      </c>
      <c r="Z27" s="365">
        <v>0</v>
      </c>
      <c r="AA27" s="365">
        <v>0</v>
      </c>
      <c r="AB27" s="364">
        <f t="shared" si="8"/>
        <v>17.292135120000001</v>
      </c>
      <c r="AC27" s="366">
        <f t="shared" si="9"/>
        <v>0</v>
      </c>
      <c r="AD27" s="400"/>
    </row>
    <row r="28" spans="1:32" x14ac:dyDescent="0.25">
      <c r="A28" s="304" t="s">
        <v>171</v>
      </c>
      <c r="B28" s="305" t="s">
        <v>170</v>
      </c>
      <c r="C28" s="303">
        <v>0</v>
      </c>
      <c r="D28" s="303">
        <v>0</v>
      </c>
      <c r="E28" s="367">
        <f>C28</f>
        <v>0</v>
      </c>
      <c r="F28" s="364">
        <f t="shared" si="10"/>
        <v>0</v>
      </c>
      <c r="G28" s="365">
        <v>0</v>
      </c>
      <c r="H28" s="365">
        <v>0</v>
      </c>
      <c r="I28" s="365">
        <v>0</v>
      </c>
      <c r="J28" s="365">
        <v>0</v>
      </c>
      <c r="K28" s="365">
        <v>0</v>
      </c>
      <c r="L28" s="365">
        <v>0</v>
      </c>
      <c r="M28" s="365">
        <v>0</v>
      </c>
      <c r="N28" s="365">
        <v>0</v>
      </c>
      <c r="O28" s="365">
        <v>0</v>
      </c>
      <c r="P28" s="365">
        <v>0</v>
      </c>
      <c r="Q28" s="365">
        <v>0</v>
      </c>
      <c r="R28" s="365">
        <v>0</v>
      </c>
      <c r="S28" s="365">
        <v>0</v>
      </c>
      <c r="T28" s="365">
        <v>0</v>
      </c>
      <c r="U28" s="365">
        <v>0</v>
      </c>
      <c r="V28" s="365">
        <v>0</v>
      </c>
      <c r="W28" s="365">
        <v>0</v>
      </c>
      <c r="X28" s="365">
        <v>0</v>
      </c>
      <c r="Y28" s="365">
        <v>0</v>
      </c>
      <c r="Z28" s="365">
        <v>0</v>
      </c>
      <c r="AA28" s="365">
        <v>0</v>
      </c>
      <c r="AB28" s="364">
        <f t="shared" si="8"/>
        <v>0</v>
      </c>
      <c r="AC28" s="366">
        <f t="shared" si="9"/>
        <v>0</v>
      </c>
    </row>
    <row r="29" spans="1:32" x14ac:dyDescent="0.25">
      <c r="A29" s="304" t="s">
        <v>169</v>
      </c>
      <c r="B29" s="61" t="s">
        <v>168</v>
      </c>
      <c r="C29" s="303">
        <v>0</v>
      </c>
      <c r="D29" s="303">
        <v>0</v>
      </c>
      <c r="E29" s="367">
        <f>C29</f>
        <v>0</v>
      </c>
      <c r="F29" s="364">
        <f t="shared" si="10"/>
        <v>0</v>
      </c>
      <c r="G29" s="365">
        <v>0</v>
      </c>
      <c r="H29" s="365">
        <v>0</v>
      </c>
      <c r="I29" s="365">
        <v>0</v>
      </c>
      <c r="J29" s="365">
        <v>0</v>
      </c>
      <c r="K29" s="365">
        <v>0</v>
      </c>
      <c r="L29" s="365">
        <v>0</v>
      </c>
      <c r="M29" s="365">
        <v>0</v>
      </c>
      <c r="N29" s="365">
        <v>0</v>
      </c>
      <c r="O29" s="365">
        <v>0</v>
      </c>
      <c r="P29" s="365">
        <v>0</v>
      </c>
      <c r="Q29" s="365">
        <v>0</v>
      </c>
      <c r="R29" s="365">
        <v>0</v>
      </c>
      <c r="S29" s="365">
        <v>0</v>
      </c>
      <c r="T29" s="365">
        <v>0</v>
      </c>
      <c r="U29" s="365">
        <v>0</v>
      </c>
      <c r="V29" s="365">
        <v>0</v>
      </c>
      <c r="W29" s="365">
        <v>0</v>
      </c>
      <c r="X29" s="365">
        <v>0</v>
      </c>
      <c r="Y29" s="365">
        <v>0</v>
      </c>
      <c r="Z29" s="365">
        <v>0</v>
      </c>
      <c r="AA29" s="365">
        <v>0</v>
      </c>
      <c r="AB29" s="364">
        <f t="shared" si="8"/>
        <v>0</v>
      </c>
      <c r="AC29" s="366">
        <f t="shared" si="9"/>
        <v>0</v>
      </c>
    </row>
    <row r="30" spans="1:32" s="266" customFormat="1" ht="47.25" x14ac:dyDescent="0.25">
      <c r="A30" s="301" t="s">
        <v>60</v>
      </c>
      <c r="B30" s="302" t="s">
        <v>167</v>
      </c>
      <c r="C30" s="303">
        <f t="shared" ref="C30:AA30" si="11">SUM(C31:C34)</f>
        <v>14.454938909999999</v>
      </c>
      <c r="D30" s="303">
        <f t="shared" ref="D30" si="12">SUM(D31:D34)</f>
        <v>0</v>
      </c>
      <c r="E30" s="364">
        <f t="shared" si="11"/>
        <v>14.454938909999999</v>
      </c>
      <c r="F30" s="364">
        <f t="shared" si="11"/>
        <v>14.454938909999999</v>
      </c>
      <c r="G30" s="364">
        <f t="shared" si="11"/>
        <v>0</v>
      </c>
      <c r="H30" s="364">
        <f t="shared" ref="H30:I30" si="13">SUM(H31:H34)</f>
        <v>0.26895786999999999</v>
      </c>
      <c r="I30" s="364">
        <f t="shared" si="13"/>
        <v>0</v>
      </c>
      <c r="J30" s="364">
        <f t="shared" ref="J30" si="14">SUM(J31:J34)</f>
        <v>0</v>
      </c>
      <c r="K30" s="364">
        <f t="shared" si="11"/>
        <v>0</v>
      </c>
      <c r="L30" s="364">
        <f t="shared" ref="L30" si="15">SUM(L31:L34)</f>
        <v>7.2202892199999997</v>
      </c>
      <c r="M30" s="364">
        <f t="shared" si="11"/>
        <v>0</v>
      </c>
      <c r="N30" s="364">
        <f t="shared" ref="N30" si="16">SUM(N31:N34)</f>
        <v>0</v>
      </c>
      <c r="O30" s="364">
        <f t="shared" si="11"/>
        <v>0</v>
      </c>
      <c r="P30" s="364">
        <f t="shared" si="11"/>
        <v>6.96569182</v>
      </c>
      <c r="Q30" s="364">
        <f t="shared" si="11"/>
        <v>0</v>
      </c>
      <c r="R30" s="364">
        <f t="shared" ref="R30" si="17">SUM(R31:R34)</f>
        <v>0</v>
      </c>
      <c r="S30" s="364">
        <f t="shared" si="11"/>
        <v>0</v>
      </c>
      <c r="T30" s="364">
        <f t="shared" si="11"/>
        <v>0</v>
      </c>
      <c r="U30" s="364">
        <f t="shared" si="11"/>
        <v>0</v>
      </c>
      <c r="V30" s="364">
        <f t="shared" si="11"/>
        <v>0</v>
      </c>
      <c r="W30" s="364">
        <f t="shared" si="11"/>
        <v>0</v>
      </c>
      <c r="X30" s="364">
        <f t="shared" si="11"/>
        <v>0</v>
      </c>
      <c r="Y30" s="364">
        <f t="shared" si="11"/>
        <v>0</v>
      </c>
      <c r="Z30" s="364">
        <f t="shared" si="11"/>
        <v>0</v>
      </c>
      <c r="AA30" s="364">
        <f t="shared" si="11"/>
        <v>0</v>
      </c>
      <c r="AB30" s="364">
        <f t="shared" si="8"/>
        <v>14.454938909999999</v>
      </c>
      <c r="AC30" s="366">
        <f t="shared" si="9"/>
        <v>0</v>
      </c>
      <c r="AD30" s="51"/>
    </row>
    <row r="31" spans="1:32" x14ac:dyDescent="0.25">
      <c r="A31" s="301" t="s">
        <v>166</v>
      </c>
      <c r="B31" s="305" t="s">
        <v>165</v>
      </c>
      <c r="C31" s="303">
        <v>0.26895786999999999</v>
      </c>
      <c r="D31" s="303">
        <v>0</v>
      </c>
      <c r="E31" s="367">
        <f t="shared" ref="E31:E64" si="18">C31</f>
        <v>0.26895786999999999</v>
      </c>
      <c r="F31" s="364">
        <f t="shared" si="10"/>
        <v>0.26895786999999999</v>
      </c>
      <c r="G31" s="365">
        <v>0</v>
      </c>
      <c r="H31" s="365">
        <v>0.26895786999999999</v>
      </c>
      <c r="I31" s="365">
        <v>0</v>
      </c>
      <c r="J31" s="365">
        <v>0</v>
      </c>
      <c r="K31" s="365">
        <v>0</v>
      </c>
      <c r="L31" s="365">
        <v>0</v>
      </c>
      <c r="M31" s="365">
        <v>0</v>
      </c>
      <c r="N31" s="365">
        <v>0</v>
      </c>
      <c r="O31" s="365">
        <v>0</v>
      </c>
      <c r="P31" s="365">
        <v>0</v>
      </c>
      <c r="Q31" s="365">
        <v>0</v>
      </c>
      <c r="R31" s="365">
        <v>0</v>
      </c>
      <c r="S31" s="365">
        <v>0</v>
      </c>
      <c r="T31" s="365">
        <v>0</v>
      </c>
      <c r="U31" s="365">
        <v>0</v>
      </c>
      <c r="V31" s="365">
        <v>0</v>
      </c>
      <c r="W31" s="365">
        <v>0</v>
      </c>
      <c r="X31" s="365">
        <v>0</v>
      </c>
      <c r="Y31" s="365">
        <v>0</v>
      </c>
      <c r="Z31" s="365">
        <v>0</v>
      </c>
      <c r="AA31" s="365">
        <v>0</v>
      </c>
      <c r="AB31" s="364">
        <f t="shared" si="8"/>
        <v>0.26895786999999999</v>
      </c>
      <c r="AC31" s="366">
        <f t="shared" si="9"/>
        <v>0</v>
      </c>
    </row>
    <row r="32" spans="1:32" ht="31.5" x14ac:dyDescent="0.25">
      <c r="A32" s="301" t="s">
        <v>164</v>
      </c>
      <c r="B32" s="305" t="s">
        <v>163</v>
      </c>
      <c r="C32" s="303">
        <v>14.18598104</v>
      </c>
      <c r="D32" s="303">
        <v>0</v>
      </c>
      <c r="E32" s="367">
        <f t="shared" si="18"/>
        <v>14.18598104</v>
      </c>
      <c r="F32" s="364">
        <f t="shared" si="10"/>
        <v>14.18598104</v>
      </c>
      <c r="G32" s="365">
        <v>0</v>
      </c>
      <c r="H32" s="365">
        <v>0</v>
      </c>
      <c r="I32" s="365">
        <v>0</v>
      </c>
      <c r="J32" s="365">
        <v>0</v>
      </c>
      <c r="K32" s="365">
        <v>0</v>
      </c>
      <c r="L32" s="365">
        <v>7.2202892199999997</v>
      </c>
      <c r="M32" s="365">
        <v>0</v>
      </c>
      <c r="N32" s="365">
        <v>0</v>
      </c>
      <c r="O32" s="365">
        <v>0</v>
      </c>
      <c r="P32" s="365">
        <v>6.96569182</v>
      </c>
      <c r="Q32" s="365">
        <v>0</v>
      </c>
      <c r="R32" s="365">
        <v>0</v>
      </c>
      <c r="S32" s="365">
        <v>0</v>
      </c>
      <c r="T32" s="365">
        <v>0</v>
      </c>
      <c r="U32" s="365">
        <v>0</v>
      </c>
      <c r="V32" s="365">
        <v>0</v>
      </c>
      <c r="W32" s="365">
        <v>0</v>
      </c>
      <c r="X32" s="365">
        <v>0</v>
      </c>
      <c r="Y32" s="365">
        <v>0</v>
      </c>
      <c r="Z32" s="365">
        <v>0</v>
      </c>
      <c r="AA32" s="365">
        <v>0</v>
      </c>
      <c r="AB32" s="364">
        <f t="shared" si="8"/>
        <v>14.18598104</v>
      </c>
      <c r="AC32" s="366">
        <f t="shared" si="9"/>
        <v>0</v>
      </c>
    </row>
    <row r="33" spans="1:30" x14ac:dyDescent="0.25">
      <c r="A33" s="301" t="s">
        <v>162</v>
      </c>
      <c r="B33" s="305" t="s">
        <v>161</v>
      </c>
      <c r="C33" s="303">
        <v>0</v>
      </c>
      <c r="D33" s="303">
        <v>0</v>
      </c>
      <c r="E33" s="367">
        <f t="shared" si="18"/>
        <v>0</v>
      </c>
      <c r="F33" s="364">
        <f t="shared" si="10"/>
        <v>0</v>
      </c>
      <c r="G33" s="365">
        <v>0</v>
      </c>
      <c r="H33" s="365">
        <v>0</v>
      </c>
      <c r="I33" s="365">
        <v>0</v>
      </c>
      <c r="J33" s="365">
        <v>0</v>
      </c>
      <c r="K33" s="365">
        <v>0</v>
      </c>
      <c r="L33" s="365">
        <v>0</v>
      </c>
      <c r="M33" s="365">
        <v>0</v>
      </c>
      <c r="N33" s="365">
        <v>0</v>
      </c>
      <c r="O33" s="365">
        <v>0</v>
      </c>
      <c r="P33" s="365">
        <v>0</v>
      </c>
      <c r="Q33" s="365">
        <v>0</v>
      </c>
      <c r="R33" s="365">
        <v>0</v>
      </c>
      <c r="S33" s="365">
        <v>0</v>
      </c>
      <c r="T33" s="365">
        <v>0</v>
      </c>
      <c r="U33" s="365">
        <v>0</v>
      </c>
      <c r="V33" s="365">
        <v>0</v>
      </c>
      <c r="W33" s="365">
        <v>0</v>
      </c>
      <c r="X33" s="365">
        <v>0</v>
      </c>
      <c r="Y33" s="365">
        <v>0</v>
      </c>
      <c r="Z33" s="365">
        <v>0</v>
      </c>
      <c r="AA33" s="365">
        <v>0</v>
      </c>
      <c r="AB33" s="364">
        <f t="shared" si="8"/>
        <v>0</v>
      </c>
      <c r="AC33" s="366">
        <f t="shared" si="9"/>
        <v>0</v>
      </c>
    </row>
    <row r="34" spans="1:30" x14ac:dyDescent="0.25">
      <c r="A34" s="301" t="s">
        <v>160</v>
      </c>
      <c r="B34" s="305" t="s">
        <v>159</v>
      </c>
      <c r="C34" s="303">
        <v>0</v>
      </c>
      <c r="D34" s="303">
        <v>0</v>
      </c>
      <c r="E34" s="367">
        <f t="shared" si="18"/>
        <v>0</v>
      </c>
      <c r="F34" s="364">
        <f t="shared" si="10"/>
        <v>0</v>
      </c>
      <c r="G34" s="365">
        <v>0</v>
      </c>
      <c r="H34" s="365">
        <v>0</v>
      </c>
      <c r="I34" s="365">
        <v>0</v>
      </c>
      <c r="J34" s="365">
        <v>0</v>
      </c>
      <c r="K34" s="365">
        <v>0</v>
      </c>
      <c r="L34" s="365">
        <v>0</v>
      </c>
      <c r="M34" s="365">
        <v>0</v>
      </c>
      <c r="N34" s="365">
        <v>0</v>
      </c>
      <c r="O34" s="365">
        <v>0</v>
      </c>
      <c r="P34" s="365">
        <v>0</v>
      </c>
      <c r="Q34" s="365">
        <v>0</v>
      </c>
      <c r="R34" s="365">
        <v>0</v>
      </c>
      <c r="S34" s="365">
        <v>0</v>
      </c>
      <c r="T34" s="365">
        <v>0</v>
      </c>
      <c r="U34" s="365">
        <v>0</v>
      </c>
      <c r="V34" s="365">
        <v>0</v>
      </c>
      <c r="W34" s="365">
        <v>0</v>
      </c>
      <c r="X34" s="365">
        <v>0</v>
      </c>
      <c r="Y34" s="365">
        <v>0</v>
      </c>
      <c r="Z34" s="365">
        <v>0</v>
      </c>
      <c r="AA34" s="365">
        <v>0</v>
      </c>
      <c r="AB34" s="364">
        <f t="shared" si="8"/>
        <v>0</v>
      </c>
      <c r="AC34" s="366">
        <f t="shared" si="9"/>
        <v>0</v>
      </c>
    </row>
    <row r="35" spans="1:30" s="266" customFormat="1" ht="31.5" x14ac:dyDescent="0.25">
      <c r="A35" s="301" t="s">
        <v>59</v>
      </c>
      <c r="B35" s="302" t="s">
        <v>158</v>
      </c>
      <c r="C35" s="303">
        <v>0</v>
      </c>
      <c r="D35" s="303">
        <v>0</v>
      </c>
      <c r="E35" s="367">
        <f t="shared" si="18"/>
        <v>0</v>
      </c>
      <c r="F35" s="364">
        <f t="shared" si="10"/>
        <v>0</v>
      </c>
      <c r="G35" s="364">
        <v>0</v>
      </c>
      <c r="H35" s="364">
        <v>0</v>
      </c>
      <c r="I35" s="364">
        <v>0</v>
      </c>
      <c r="J35" s="364">
        <v>0</v>
      </c>
      <c r="K35" s="364">
        <v>0</v>
      </c>
      <c r="L35" s="369">
        <v>0</v>
      </c>
      <c r="M35" s="364">
        <v>0</v>
      </c>
      <c r="N35" s="364">
        <v>0</v>
      </c>
      <c r="O35" s="364">
        <v>0</v>
      </c>
      <c r="P35" s="364">
        <v>0</v>
      </c>
      <c r="Q35" s="364">
        <v>0</v>
      </c>
      <c r="R35" s="364">
        <v>0</v>
      </c>
      <c r="S35" s="364">
        <v>0</v>
      </c>
      <c r="T35" s="364">
        <v>0</v>
      </c>
      <c r="U35" s="364">
        <v>0</v>
      </c>
      <c r="V35" s="369">
        <v>0</v>
      </c>
      <c r="W35" s="364">
        <v>0</v>
      </c>
      <c r="X35" s="364">
        <v>0</v>
      </c>
      <c r="Y35" s="364">
        <v>0</v>
      </c>
      <c r="Z35" s="364">
        <v>0</v>
      </c>
      <c r="AA35" s="364">
        <v>0</v>
      </c>
      <c r="AB35" s="364">
        <f t="shared" si="8"/>
        <v>0</v>
      </c>
      <c r="AC35" s="366">
        <f t="shared" si="9"/>
        <v>0</v>
      </c>
      <c r="AD35" s="51"/>
    </row>
    <row r="36" spans="1:30" ht="31.5" x14ac:dyDescent="0.25">
      <c r="A36" s="304" t="s">
        <v>157</v>
      </c>
      <c r="B36" s="306" t="s">
        <v>156</v>
      </c>
      <c r="C36" s="307">
        <v>0</v>
      </c>
      <c r="D36" s="303">
        <v>0</v>
      </c>
      <c r="E36" s="367">
        <f t="shared" si="18"/>
        <v>0</v>
      </c>
      <c r="F36" s="364">
        <f t="shared" si="10"/>
        <v>0</v>
      </c>
      <c r="G36" s="365">
        <v>0</v>
      </c>
      <c r="H36" s="365">
        <v>0</v>
      </c>
      <c r="I36" s="365">
        <v>0</v>
      </c>
      <c r="J36" s="365">
        <v>0</v>
      </c>
      <c r="K36" s="365">
        <v>0</v>
      </c>
      <c r="L36" s="365">
        <v>0</v>
      </c>
      <c r="M36" s="365">
        <v>0</v>
      </c>
      <c r="N36" s="365">
        <v>0</v>
      </c>
      <c r="O36" s="365">
        <v>0</v>
      </c>
      <c r="P36" s="365">
        <v>0</v>
      </c>
      <c r="Q36" s="365">
        <v>0</v>
      </c>
      <c r="R36" s="365">
        <v>0</v>
      </c>
      <c r="S36" s="365">
        <v>0</v>
      </c>
      <c r="T36" s="365">
        <v>0</v>
      </c>
      <c r="U36" s="365">
        <v>0</v>
      </c>
      <c r="V36" s="365">
        <v>0</v>
      </c>
      <c r="W36" s="365">
        <v>0</v>
      </c>
      <c r="X36" s="365">
        <v>0</v>
      </c>
      <c r="Y36" s="365">
        <v>0</v>
      </c>
      <c r="Z36" s="365">
        <v>0</v>
      </c>
      <c r="AA36" s="365">
        <v>0</v>
      </c>
      <c r="AB36" s="364">
        <f t="shared" si="8"/>
        <v>0</v>
      </c>
      <c r="AC36" s="366">
        <f t="shared" si="9"/>
        <v>0</v>
      </c>
    </row>
    <row r="37" spans="1:30" x14ac:dyDescent="0.25">
      <c r="A37" s="304" t="s">
        <v>155</v>
      </c>
      <c r="B37" s="306" t="s">
        <v>145</v>
      </c>
      <c r="C37" s="307">
        <v>0</v>
      </c>
      <c r="D37" s="303">
        <v>0</v>
      </c>
      <c r="E37" s="367">
        <f t="shared" si="18"/>
        <v>0</v>
      </c>
      <c r="F37" s="364">
        <f t="shared" si="10"/>
        <v>0</v>
      </c>
      <c r="G37" s="365">
        <v>0</v>
      </c>
      <c r="H37" s="365">
        <v>0</v>
      </c>
      <c r="I37" s="365">
        <v>0</v>
      </c>
      <c r="J37" s="365">
        <v>0</v>
      </c>
      <c r="K37" s="365">
        <v>0</v>
      </c>
      <c r="L37" s="368">
        <v>0</v>
      </c>
      <c r="M37" s="365">
        <v>0</v>
      </c>
      <c r="N37" s="365">
        <v>0</v>
      </c>
      <c r="O37" s="365">
        <v>0</v>
      </c>
      <c r="P37" s="365">
        <v>0</v>
      </c>
      <c r="Q37" s="365">
        <v>0</v>
      </c>
      <c r="R37" s="365">
        <v>0</v>
      </c>
      <c r="S37" s="365">
        <v>0</v>
      </c>
      <c r="T37" s="365">
        <v>0</v>
      </c>
      <c r="U37" s="365">
        <v>0</v>
      </c>
      <c r="V37" s="368">
        <v>0</v>
      </c>
      <c r="W37" s="365">
        <v>0</v>
      </c>
      <c r="X37" s="365">
        <v>0</v>
      </c>
      <c r="Y37" s="365">
        <v>0</v>
      </c>
      <c r="Z37" s="365">
        <v>0</v>
      </c>
      <c r="AA37" s="365">
        <v>0</v>
      </c>
      <c r="AB37" s="364">
        <f t="shared" si="8"/>
        <v>0</v>
      </c>
      <c r="AC37" s="366">
        <f t="shared" si="9"/>
        <v>0</v>
      </c>
    </row>
    <row r="38" spans="1:30" x14ac:dyDescent="0.25">
      <c r="A38" s="304" t="s">
        <v>154</v>
      </c>
      <c r="B38" s="306" t="s">
        <v>143</v>
      </c>
      <c r="C38" s="307">
        <v>0</v>
      </c>
      <c r="D38" s="303">
        <v>0</v>
      </c>
      <c r="E38" s="367">
        <f t="shared" si="18"/>
        <v>0</v>
      </c>
      <c r="F38" s="364">
        <f t="shared" si="10"/>
        <v>0</v>
      </c>
      <c r="G38" s="365">
        <v>0</v>
      </c>
      <c r="H38" s="365">
        <v>0</v>
      </c>
      <c r="I38" s="365">
        <v>0</v>
      </c>
      <c r="J38" s="365">
        <v>0</v>
      </c>
      <c r="K38" s="365">
        <v>0</v>
      </c>
      <c r="L38" s="365">
        <v>0</v>
      </c>
      <c r="M38" s="365">
        <v>0</v>
      </c>
      <c r="N38" s="365">
        <v>0</v>
      </c>
      <c r="O38" s="365">
        <v>0</v>
      </c>
      <c r="P38" s="365">
        <v>0</v>
      </c>
      <c r="Q38" s="365">
        <v>0</v>
      </c>
      <c r="R38" s="365">
        <v>0</v>
      </c>
      <c r="S38" s="365">
        <v>0</v>
      </c>
      <c r="T38" s="365">
        <v>0</v>
      </c>
      <c r="U38" s="365">
        <v>0</v>
      </c>
      <c r="V38" s="365">
        <v>0</v>
      </c>
      <c r="W38" s="365">
        <v>0</v>
      </c>
      <c r="X38" s="365">
        <v>0</v>
      </c>
      <c r="Y38" s="365">
        <v>0</v>
      </c>
      <c r="Z38" s="365">
        <v>0</v>
      </c>
      <c r="AA38" s="365">
        <v>0</v>
      </c>
      <c r="AB38" s="364">
        <f t="shared" si="8"/>
        <v>0</v>
      </c>
      <c r="AC38" s="366">
        <f t="shared" si="9"/>
        <v>0</v>
      </c>
    </row>
    <row r="39" spans="1:30" ht="31.5" x14ac:dyDescent="0.25">
      <c r="A39" s="304" t="s">
        <v>153</v>
      </c>
      <c r="B39" s="305" t="s">
        <v>141</v>
      </c>
      <c r="C39" s="303">
        <v>0</v>
      </c>
      <c r="D39" s="303">
        <v>0</v>
      </c>
      <c r="E39" s="367">
        <f t="shared" si="18"/>
        <v>0</v>
      </c>
      <c r="F39" s="364">
        <f t="shared" si="10"/>
        <v>0</v>
      </c>
      <c r="G39" s="365">
        <v>0</v>
      </c>
      <c r="H39" s="365">
        <v>0</v>
      </c>
      <c r="I39" s="365">
        <v>0</v>
      </c>
      <c r="J39" s="365">
        <v>0</v>
      </c>
      <c r="K39" s="365">
        <v>0</v>
      </c>
      <c r="L39" s="365">
        <v>0</v>
      </c>
      <c r="M39" s="365">
        <v>0</v>
      </c>
      <c r="N39" s="365">
        <v>0</v>
      </c>
      <c r="O39" s="365">
        <v>0</v>
      </c>
      <c r="P39" s="365">
        <v>0</v>
      </c>
      <c r="Q39" s="365">
        <v>0</v>
      </c>
      <c r="R39" s="365">
        <v>0</v>
      </c>
      <c r="S39" s="365">
        <v>0</v>
      </c>
      <c r="T39" s="365">
        <v>0</v>
      </c>
      <c r="U39" s="365">
        <v>0</v>
      </c>
      <c r="V39" s="365">
        <v>0</v>
      </c>
      <c r="W39" s="365">
        <v>0</v>
      </c>
      <c r="X39" s="365">
        <v>0</v>
      </c>
      <c r="Y39" s="365">
        <v>0</v>
      </c>
      <c r="Z39" s="365">
        <v>0</v>
      </c>
      <c r="AA39" s="365">
        <v>0</v>
      </c>
      <c r="AB39" s="364">
        <f t="shared" si="8"/>
        <v>0</v>
      </c>
      <c r="AC39" s="366">
        <f t="shared" si="9"/>
        <v>0</v>
      </c>
    </row>
    <row r="40" spans="1:30" ht="31.5" x14ac:dyDescent="0.25">
      <c r="A40" s="304" t="s">
        <v>152</v>
      </c>
      <c r="B40" s="305" t="s">
        <v>139</v>
      </c>
      <c r="C40" s="303">
        <v>0</v>
      </c>
      <c r="D40" s="303">
        <v>0</v>
      </c>
      <c r="E40" s="367">
        <f t="shared" si="18"/>
        <v>0</v>
      </c>
      <c r="F40" s="364">
        <f t="shared" si="10"/>
        <v>0</v>
      </c>
      <c r="G40" s="365">
        <v>0</v>
      </c>
      <c r="H40" s="365">
        <v>0</v>
      </c>
      <c r="I40" s="365">
        <v>0</v>
      </c>
      <c r="J40" s="365">
        <v>0</v>
      </c>
      <c r="K40" s="365">
        <v>0</v>
      </c>
      <c r="L40" s="365">
        <v>0</v>
      </c>
      <c r="M40" s="365">
        <v>0</v>
      </c>
      <c r="N40" s="365">
        <v>0</v>
      </c>
      <c r="O40" s="365">
        <v>0</v>
      </c>
      <c r="P40" s="365">
        <v>0</v>
      </c>
      <c r="Q40" s="365">
        <v>0</v>
      </c>
      <c r="R40" s="365">
        <v>0</v>
      </c>
      <c r="S40" s="365">
        <v>0</v>
      </c>
      <c r="T40" s="365">
        <v>0</v>
      </c>
      <c r="U40" s="365">
        <v>0</v>
      </c>
      <c r="V40" s="365">
        <v>0</v>
      </c>
      <c r="W40" s="365">
        <v>0</v>
      </c>
      <c r="X40" s="365">
        <v>0</v>
      </c>
      <c r="Y40" s="365">
        <v>0</v>
      </c>
      <c r="Z40" s="365">
        <v>0</v>
      </c>
      <c r="AA40" s="365">
        <v>0</v>
      </c>
      <c r="AB40" s="364">
        <f t="shared" si="8"/>
        <v>0</v>
      </c>
      <c r="AC40" s="366">
        <f t="shared" si="9"/>
        <v>0</v>
      </c>
    </row>
    <row r="41" spans="1:30" x14ac:dyDescent="0.25">
      <c r="A41" s="304" t="s">
        <v>151</v>
      </c>
      <c r="B41" s="305" t="s">
        <v>137</v>
      </c>
      <c r="C41" s="303">
        <v>1.425</v>
      </c>
      <c r="D41" s="303">
        <v>0</v>
      </c>
      <c r="E41" s="367">
        <f t="shared" si="18"/>
        <v>1.425</v>
      </c>
      <c r="F41" s="364">
        <f t="shared" si="10"/>
        <v>1.425</v>
      </c>
      <c r="G41" s="365">
        <v>0</v>
      </c>
      <c r="H41" s="365">
        <v>0</v>
      </c>
      <c r="I41" s="365">
        <v>0</v>
      </c>
      <c r="J41" s="365">
        <v>0</v>
      </c>
      <c r="K41" s="365">
        <v>0</v>
      </c>
      <c r="L41" s="365">
        <v>0</v>
      </c>
      <c r="M41" s="365">
        <v>0</v>
      </c>
      <c r="N41" s="365">
        <v>0</v>
      </c>
      <c r="O41" s="365">
        <v>0</v>
      </c>
      <c r="P41" s="365">
        <v>1.425</v>
      </c>
      <c r="Q41" s="365">
        <v>0</v>
      </c>
      <c r="R41" s="365">
        <v>0</v>
      </c>
      <c r="S41" s="365">
        <v>0</v>
      </c>
      <c r="T41" s="365">
        <v>0</v>
      </c>
      <c r="U41" s="365">
        <v>0</v>
      </c>
      <c r="V41" s="365">
        <v>0</v>
      </c>
      <c r="W41" s="365">
        <v>0</v>
      </c>
      <c r="X41" s="365">
        <v>0</v>
      </c>
      <c r="Y41" s="365">
        <v>0</v>
      </c>
      <c r="Z41" s="365">
        <v>0</v>
      </c>
      <c r="AA41" s="365">
        <v>0</v>
      </c>
      <c r="AB41" s="364">
        <f t="shared" si="8"/>
        <v>1.425</v>
      </c>
      <c r="AC41" s="366">
        <f t="shared" si="9"/>
        <v>0</v>
      </c>
    </row>
    <row r="42" spans="1:30" ht="18.75" x14ac:dyDescent="0.25">
      <c r="A42" s="304" t="s">
        <v>150</v>
      </c>
      <c r="B42" s="306" t="s">
        <v>135</v>
      </c>
      <c r="C42" s="307">
        <v>0</v>
      </c>
      <c r="D42" s="303">
        <v>0</v>
      </c>
      <c r="E42" s="367">
        <f t="shared" si="18"/>
        <v>0</v>
      </c>
      <c r="F42" s="364">
        <f t="shared" si="10"/>
        <v>0</v>
      </c>
      <c r="G42" s="365">
        <v>0</v>
      </c>
      <c r="H42" s="365">
        <v>0</v>
      </c>
      <c r="I42" s="365">
        <v>0</v>
      </c>
      <c r="J42" s="365">
        <v>0</v>
      </c>
      <c r="K42" s="365">
        <v>0</v>
      </c>
      <c r="L42" s="365">
        <v>0</v>
      </c>
      <c r="M42" s="365">
        <v>0</v>
      </c>
      <c r="N42" s="365">
        <v>0</v>
      </c>
      <c r="O42" s="365">
        <v>0</v>
      </c>
      <c r="P42" s="365">
        <v>0</v>
      </c>
      <c r="Q42" s="365">
        <v>0</v>
      </c>
      <c r="R42" s="365">
        <v>0</v>
      </c>
      <c r="S42" s="365">
        <v>0</v>
      </c>
      <c r="T42" s="365">
        <v>0</v>
      </c>
      <c r="U42" s="365">
        <v>0</v>
      </c>
      <c r="V42" s="365">
        <v>0</v>
      </c>
      <c r="W42" s="365">
        <v>0</v>
      </c>
      <c r="X42" s="365">
        <v>0</v>
      </c>
      <c r="Y42" s="365">
        <v>0</v>
      </c>
      <c r="Z42" s="365">
        <v>0</v>
      </c>
      <c r="AA42" s="365">
        <v>0</v>
      </c>
      <c r="AB42" s="364">
        <f t="shared" si="8"/>
        <v>0</v>
      </c>
      <c r="AC42" s="366">
        <f t="shared" si="9"/>
        <v>0</v>
      </c>
    </row>
    <row r="43" spans="1:30" s="266" customFormat="1" x14ac:dyDescent="0.25">
      <c r="A43" s="301" t="s">
        <v>58</v>
      </c>
      <c r="B43" s="302" t="s">
        <v>149</v>
      </c>
      <c r="C43" s="303">
        <v>0</v>
      </c>
      <c r="D43" s="303">
        <v>0</v>
      </c>
      <c r="E43" s="367">
        <f t="shared" si="18"/>
        <v>0</v>
      </c>
      <c r="F43" s="364">
        <f t="shared" si="10"/>
        <v>0</v>
      </c>
      <c r="G43" s="364">
        <v>0</v>
      </c>
      <c r="H43" s="364">
        <v>0</v>
      </c>
      <c r="I43" s="364">
        <v>0</v>
      </c>
      <c r="J43" s="364">
        <v>0</v>
      </c>
      <c r="K43" s="364">
        <v>0</v>
      </c>
      <c r="L43" s="364">
        <v>0</v>
      </c>
      <c r="M43" s="364">
        <v>0</v>
      </c>
      <c r="N43" s="364">
        <v>0</v>
      </c>
      <c r="O43" s="364">
        <v>0</v>
      </c>
      <c r="P43" s="364">
        <v>0</v>
      </c>
      <c r="Q43" s="364">
        <v>0</v>
      </c>
      <c r="R43" s="364">
        <v>0</v>
      </c>
      <c r="S43" s="364">
        <v>0</v>
      </c>
      <c r="T43" s="364">
        <v>0</v>
      </c>
      <c r="U43" s="364">
        <v>0</v>
      </c>
      <c r="V43" s="369">
        <v>0</v>
      </c>
      <c r="W43" s="364">
        <v>0</v>
      </c>
      <c r="X43" s="364">
        <v>0</v>
      </c>
      <c r="Y43" s="364">
        <v>0</v>
      </c>
      <c r="Z43" s="364">
        <v>0</v>
      </c>
      <c r="AA43" s="364">
        <v>0</v>
      </c>
      <c r="AB43" s="364">
        <f t="shared" si="8"/>
        <v>0</v>
      </c>
      <c r="AC43" s="366">
        <f t="shared" si="9"/>
        <v>0</v>
      </c>
      <c r="AD43" s="51"/>
    </row>
    <row r="44" spans="1:30" x14ac:dyDescent="0.25">
      <c r="A44" s="304" t="s">
        <v>148</v>
      </c>
      <c r="B44" s="305" t="s">
        <v>147</v>
      </c>
      <c r="C44" s="303">
        <v>0</v>
      </c>
      <c r="D44" s="303">
        <v>0</v>
      </c>
      <c r="E44" s="367">
        <f t="shared" si="18"/>
        <v>0</v>
      </c>
      <c r="F44" s="364">
        <f t="shared" si="10"/>
        <v>0</v>
      </c>
      <c r="G44" s="365">
        <v>0</v>
      </c>
      <c r="H44" s="365">
        <v>0</v>
      </c>
      <c r="I44" s="365">
        <v>0</v>
      </c>
      <c r="J44" s="365">
        <v>0</v>
      </c>
      <c r="K44" s="365">
        <v>0</v>
      </c>
      <c r="L44" s="365">
        <v>0</v>
      </c>
      <c r="M44" s="365">
        <v>0</v>
      </c>
      <c r="N44" s="365">
        <v>0</v>
      </c>
      <c r="O44" s="365">
        <v>0</v>
      </c>
      <c r="P44" s="365">
        <v>0</v>
      </c>
      <c r="Q44" s="365">
        <v>0</v>
      </c>
      <c r="R44" s="365">
        <v>0</v>
      </c>
      <c r="S44" s="365">
        <v>0</v>
      </c>
      <c r="T44" s="365">
        <v>0</v>
      </c>
      <c r="U44" s="365">
        <v>0</v>
      </c>
      <c r="V44" s="365">
        <v>0</v>
      </c>
      <c r="W44" s="365">
        <v>0</v>
      </c>
      <c r="X44" s="365">
        <v>0</v>
      </c>
      <c r="Y44" s="365">
        <v>0</v>
      </c>
      <c r="Z44" s="365">
        <v>0</v>
      </c>
      <c r="AA44" s="365">
        <v>0</v>
      </c>
      <c r="AB44" s="364">
        <f t="shared" si="8"/>
        <v>0</v>
      </c>
      <c r="AC44" s="366">
        <f t="shared" si="9"/>
        <v>0</v>
      </c>
    </row>
    <row r="45" spans="1:30" x14ac:dyDescent="0.25">
      <c r="A45" s="304" t="s">
        <v>146</v>
      </c>
      <c r="B45" s="305" t="s">
        <v>145</v>
      </c>
      <c r="C45" s="303">
        <v>0</v>
      </c>
      <c r="D45" s="303">
        <v>0</v>
      </c>
      <c r="E45" s="367">
        <f t="shared" si="18"/>
        <v>0</v>
      </c>
      <c r="F45" s="364">
        <f t="shared" si="10"/>
        <v>0</v>
      </c>
      <c r="G45" s="365">
        <v>0</v>
      </c>
      <c r="H45" s="365">
        <v>0</v>
      </c>
      <c r="I45" s="365">
        <v>0</v>
      </c>
      <c r="J45" s="365">
        <v>0</v>
      </c>
      <c r="K45" s="365">
        <v>0</v>
      </c>
      <c r="L45" s="365">
        <v>0</v>
      </c>
      <c r="M45" s="365">
        <v>0</v>
      </c>
      <c r="N45" s="365">
        <v>0</v>
      </c>
      <c r="O45" s="365">
        <v>0</v>
      </c>
      <c r="P45" s="365">
        <v>0</v>
      </c>
      <c r="Q45" s="365">
        <v>0</v>
      </c>
      <c r="R45" s="365">
        <v>0</v>
      </c>
      <c r="S45" s="365">
        <v>0</v>
      </c>
      <c r="T45" s="365">
        <v>0</v>
      </c>
      <c r="U45" s="365">
        <v>0</v>
      </c>
      <c r="V45" s="368">
        <v>0</v>
      </c>
      <c r="W45" s="365">
        <v>0</v>
      </c>
      <c r="X45" s="365">
        <v>0</v>
      </c>
      <c r="Y45" s="365">
        <v>0</v>
      </c>
      <c r="Z45" s="365">
        <v>0</v>
      </c>
      <c r="AA45" s="365">
        <v>0</v>
      </c>
      <c r="AB45" s="364">
        <f t="shared" si="8"/>
        <v>0</v>
      </c>
      <c r="AC45" s="366">
        <f t="shared" si="9"/>
        <v>0</v>
      </c>
    </row>
    <row r="46" spans="1:30" x14ac:dyDescent="0.25">
      <c r="A46" s="304" t="s">
        <v>144</v>
      </c>
      <c r="B46" s="305" t="s">
        <v>143</v>
      </c>
      <c r="C46" s="303">
        <v>0</v>
      </c>
      <c r="D46" s="303">
        <v>0</v>
      </c>
      <c r="E46" s="367">
        <f t="shared" si="18"/>
        <v>0</v>
      </c>
      <c r="F46" s="364">
        <f t="shared" si="10"/>
        <v>0</v>
      </c>
      <c r="G46" s="365">
        <v>0</v>
      </c>
      <c r="H46" s="365">
        <v>0</v>
      </c>
      <c r="I46" s="365">
        <v>0</v>
      </c>
      <c r="J46" s="365">
        <v>0</v>
      </c>
      <c r="K46" s="365">
        <v>0</v>
      </c>
      <c r="L46" s="365">
        <v>0</v>
      </c>
      <c r="M46" s="365">
        <v>0</v>
      </c>
      <c r="N46" s="365">
        <v>0</v>
      </c>
      <c r="O46" s="365">
        <v>0</v>
      </c>
      <c r="P46" s="365">
        <v>0</v>
      </c>
      <c r="Q46" s="365">
        <v>0</v>
      </c>
      <c r="R46" s="365">
        <v>0</v>
      </c>
      <c r="S46" s="365">
        <v>0</v>
      </c>
      <c r="T46" s="365">
        <v>0</v>
      </c>
      <c r="U46" s="365">
        <v>0</v>
      </c>
      <c r="V46" s="365">
        <v>0</v>
      </c>
      <c r="W46" s="365">
        <v>0</v>
      </c>
      <c r="X46" s="365">
        <v>0</v>
      </c>
      <c r="Y46" s="365">
        <v>0</v>
      </c>
      <c r="Z46" s="365">
        <v>0</v>
      </c>
      <c r="AA46" s="365">
        <v>0</v>
      </c>
      <c r="AB46" s="364">
        <f t="shared" si="8"/>
        <v>0</v>
      </c>
      <c r="AC46" s="366">
        <f t="shared" si="9"/>
        <v>0</v>
      </c>
    </row>
    <row r="47" spans="1:30" ht="31.5" x14ac:dyDescent="0.25">
      <c r="A47" s="304" t="s">
        <v>142</v>
      </c>
      <c r="B47" s="305" t="s">
        <v>141</v>
      </c>
      <c r="C47" s="303">
        <v>0</v>
      </c>
      <c r="D47" s="303">
        <v>0</v>
      </c>
      <c r="E47" s="367">
        <f t="shared" si="18"/>
        <v>0</v>
      </c>
      <c r="F47" s="364">
        <f t="shared" si="10"/>
        <v>0</v>
      </c>
      <c r="G47" s="365">
        <v>0</v>
      </c>
      <c r="H47" s="365">
        <v>0</v>
      </c>
      <c r="I47" s="365">
        <v>0</v>
      </c>
      <c r="J47" s="365">
        <v>0</v>
      </c>
      <c r="K47" s="365">
        <v>0</v>
      </c>
      <c r="L47" s="365">
        <v>0</v>
      </c>
      <c r="M47" s="365">
        <v>0</v>
      </c>
      <c r="N47" s="365">
        <v>0</v>
      </c>
      <c r="O47" s="365">
        <v>0</v>
      </c>
      <c r="P47" s="365">
        <v>0</v>
      </c>
      <c r="Q47" s="365">
        <v>0</v>
      </c>
      <c r="R47" s="365">
        <v>0</v>
      </c>
      <c r="S47" s="365">
        <v>0</v>
      </c>
      <c r="T47" s="365">
        <v>0</v>
      </c>
      <c r="U47" s="365">
        <v>0</v>
      </c>
      <c r="V47" s="365">
        <v>0</v>
      </c>
      <c r="W47" s="365">
        <v>0</v>
      </c>
      <c r="X47" s="365">
        <v>0</v>
      </c>
      <c r="Y47" s="365">
        <v>0</v>
      </c>
      <c r="Z47" s="365">
        <v>0</v>
      </c>
      <c r="AA47" s="365">
        <v>0</v>
      </c>
      <c r="AB47" s="364">
        <f t="shared" si="8"/>
        <v>0</v>
      </c>
      <c r="AC47" s="366">
        <f t="shared" si="9"/>
        <v>0</v>
      </c>
    </row>
    <row r="48" spans="1:30" ht="31.5" x14ac:dyDescent="0.25">
      <c r="A48" s="304" t="s">
        <v>140</v>
      </c>
      <c r="B48" s="305" t="s">
        <v>139</v>
      </c>
      <c r="C48" s="303">
        <v>0</v>
      </c>
      <c r="D48" s="303">
        <v>0</v>
      </c>
      <c r="E48" s="367">
        <f t="shared" si="18"/>
        <v>0</v>
      </c>
      <c r="F48" s="364">
        <f t="shared" si="10"/>
        <v>0</v>
      </c>
      <c r="G48" s="365">
        <v>0</v>
      </c>
      <c r="H48" s="365">
        <v>0</v>
      </c>
      <c r="I48" s="365">
        <v>0</v>
      </c>
      <c r="J48" s="365">
        <v>0</v>
      </c>
      <c r="K48" s="365">
        <v>0</v>
      </c>
      <c r="L48" s="365">
        <v>0</v>
      </c>
      <c r="M48" s="365">
        <v>0</v>
      </c>
      <c r="N48" s="365">
        <v>0</v>
      </c>
      <c r="O48" s="365">
        <v>0</v>
      </c>
      <c r="P48" s="365">
        <v>0</v>
      </c>
      <c r="Q48" s="365">
        <v>0</v>
      </c>
      <c r="R48" s="365">
        <v>0</v>
      </c>
      <c r="S48" s="365">
        <v>0</v>
      </c>
      <c r="T48" s="365">
        <v>0</v>
      </c>
      <c r="U48" s="365">
        <v>0</v>
      </c>
      <c r="V48" s="365">
        <v>0</v>
      </c>
      <c r="W48" s="365">
        <v>0</v>
      </c>
      <c r="X48" s="365">
        <v>0</v>
      </c>
      <c r="Y48" s="365">
        <v>0</v>
      </c>
      <c r="Z48" s="365">
        <v>0</v>
      </c>
      <c r="AA48" s="365">
        <v>0</v>
      </c>
      <c r="AB48" s="364">
        <f t="shared" si="8"/>
        <v>0</v>
      </c>
      <c r="AC48" s="366">
        <f t="shared" si="9"/>
        <v>0</v>
      </c>
    </row>
    <row r="49" spans="1:30" x14ac:dyDescent="0.25">
      <c r="A49" s="304" t="s">
        <v>138</v>
      </c>
      <c r="B49" s="305" t="s">
        <v>137</v>
      </c>
      <c r="C49" s="303">
        <v>1.425</v>
      </c>
      <c r="D49" s="303">
        <v>0</v>
      </c>
      <c r="E49" s="367">
        <f t="shared" si="18"/>
        <v>1.425</v>
      </c>
      <c r="F49" s="364">
        <f t="shared" si="10"/>
        <v>1.425</v>
      </c>
      <c r="G49" s="365">
        <v>0</v>
      </c>
      <c r="H49" s="365">
        <v>0</v>
      </c>
      <c r="I49" s="365">
        <v>0</v>
      </c>
      <c r="J49" s="365">
        <v>0</v>
      </c>
      <c r="K49" s="365">
        <v>0</v>
      </c>
      <c r="L49" s="365">
        <v>0</v>
      </c>
      <c r="M49" s="365">
        <v>0</v>
      </c>
      <c r="N49" s="365">
        <v>0</v>
      </c>
      <c r="O49" s="365">
        <v>0</v>
      </c>
      <c r="P49" s="365">
        <v>1.425</v>
      </c>
      <c r="Q49" s="365">
        <v>0</v>
      </c>
      <c r="R49" s="365">
        <v>0</v>
      </c>
      <c r="S49" s="365">
        <v>0</v>
      </c>
      <c r="T49" s="365">
        <v>0</v>
      </c>
      <c r="U49" s="365">
        <v>0</v>
      </c>
      <c r="V49" s="365">
        <v>0</v>
      </c>
      <c r="W49" s="365">
        <v>0</v>
      </c>
      <c r="X49" s="365">
        <v>0</v>
      </c>
      <c r="Y49" s="365">
        <v>0</v>
      </c>
      <c r="Z49" s="365">
        <v>0</v>
      </c>
      <c r="AA49" s="365">
        <v>0</v>
      </c>
      <c r="AB49" s="364">
        <f t="shared" si="8"/>
        <v>1.425</v>
      </c>
      <c r="AC49" s="366">
        <f t="shared" si="9"/>
        <v>0</v>
      </c>
    </row>
    <row r="50" spans="1:30" ht="18.75" x14ac:dyDescent="0.25">
      <c r="A50" s="304" t="s">
        <v>136</v>
      </c>
      <c r="B50" s="306" t="s">
        <v>135</v>
      </c>
      <c r="C50" s="303">
        <v>0</v>
      </c>
      <c r="D50" s="303">
        <v>0</v>
      </c>
      <c r="E50" s="367">
        <f t="shared" si="18"/>
        <v>0</v>
      </c>
      <c r="F50" s="364">
        <f t="shared" si="10"/>
        <v>0</v>
      </c>
      <c r="G50" s="365">
        <v>0</v>
      </c>
      <c r="H50" s="365">
        <v>0</v>
      </c>
      <c r="I50" s="365">
        <v>0</v>
      </c>
      <c r="J50" s="365">
        <v>0</v>
      </c>
      <c r="K50" s="365">
        <v>0</v>
      </c>
      <c r="L50" s="365">
        <v>0</v>
      </c>
      <c r="M50" s="365">
        <v>0</v>
      </c>
      <c r="N50" s="365">
        <v>0</v>
      </c>
      <c r="O50" s="365">
        <v>0</v>
      </c>
      <c r="P50" s="365">
        <v>0</v>
      </c>
      <c r="Q50" s="365">
        <v>0</v>
      </c>
      <c r="R50" s="365">
        <v>0</v>
      </c>
      <c r="S50" s="365">
        <v>0</v>
      </c>
      <c r="T50" s="365">
        <v>0</v>
      </c>
      <c r="U50" s="365">
        <v>0</v>
      </c>
      <c r="V50" s="365">
        <v>0</v>
      </c>
      <c r="W50" s="365">
        <v>0</v>
      </c>
      <c r="X50" s="365">
        <v>0</v>
      </c>
      <c r="Y50" s="365">
        <v>0</v>
      </c>
      <c r="Z50" s="365">
        <v>0</v>
      </c>
      <c r="AA50" s="365">
        <v>0</v>
      </c>
      <c r="AB50" s="364">
        <f t="shared" si="8"/>
        <v>0</v>
      </c>
      <c r="AC50" s="366">
        <f t="shared" si="9"/>
        <v>0</v>
      </c>
    </row>
    <row r="51" spans="1:30" s="266" customFormat="1" ht="35.25" customHeight="1" x14ac:dyDescent="0.25">
      <c r="A51" s="301" t="s">
        <v>56</v>
      </c>
      <c r="B51" s="302" t="s">
        <v>134</v>
      </c>
      <c r="C51" s="303">
        <v>0</v>
      </c>
      <c r="D51" s="303">
        <v>0</v>
      </c>
      <c r="E51" s="367">
        <f t="shared" si="18"/>
        <v>0</v>
      </c>
      <c r="F51" s="364">
        <f t="shared" si="10"/>
        <v>0</v>
      </c>
      <c r="G51" s="364">
        <v>0</v>
      </c>
      <c r="H51" s="364">
        <v>0</v>
      </c>
      <c r="I51" s="364">
        <v>0</v>
      </c>
      <c r="J51" s="364">
        <v>0</v>
      </c>
      <c r="K51" s="364">
        <v>0</v>
      </c>
      <c r="L51" s="364">
        <v>0</v>
      </c>
      <c r="M51" s="364">
        <v>0</v>
      </c>
      <c r="N51" s="364">
        <v>0</v>
      </c>
      <c r="O51" s="364">
        <v>0</v>
      </c>
      <c r="P51" s="364">
        <v>0</v>
      </c>
      <c r="Q51" s="364">
        <v>0</v>
      </c>
      <c r="R51" s="364">
        <v>0</v>
      </c>
      <c r="S51" s="364">
        <v>0</v>
      </c>
      <c r="T51" s="364">
        <v>0</v>
      </c>
      <c r="U51" s="364">
        <v>0</v>
      </c>
      <c r="V51" s="369">
        <v>0</v>
      </c>
      <c r="W51" s="364">
        <v>0</v>
      </c>
      <c r="X51" s="364">
        <v>0</v>
      </c>
      <c r="Y51" s="364">
        <v>0</v>
      </c>
      <c r="Z51" s="364">
        <v>0</v>
      </c>
      <c r="AA51" s="364">
        <v>0</v>
      </c>
      <c r="AB51" s="364">
        <f t="shared" si="8"/>
        <v>0</v>
      </c>
      <c r="AC51" s="366">
        <f t="shared" si="9"/>
        <v>0</v>
      </c>
      <c r="AD51" s="51"/>
    </row>
    <row r="52" spans="1:30" x14ac:dyDescent="0.25">
      <c r="A52" s="304" t="s">
        <v>133</v>
      </c>
      <c r="B52" s="305" t="s">
        <v>132</v>
      </c>
      <c r="C52" s="303">
        <v>14.454938909999999</v>
      </c>
      <c r="D52" s="303">
        <v>0</v>
      </c>
      <c r="E52" s="367">
        <f t="shared" si="18"/>
        <v>14.454938909999999</v>
      </c>
      <c r="F52" s="364">
        <f t="shared" si="10"/>
        <v>14.454938909999999</v>
      </c>
      <c r="G52" s="365">
        <v>0</v>
      </c>
      <c r="H52" s="365">
        <v>0</v>
      </c>
      <c r="I52" s="365">
        <v>0</v>
      </c>
      <c r="J52" s="365">
        <v>0</v>
      </c>
      <c r="K52" s="365">
        <v>0</v>
      </c>
      <c r="L52" s="365">
        <v>0</v>
      </c>
      <c r="M52" s="365">
        <v>0</v>
      </c>
      <c r="N52" s="365">
        <v>0</v>
      </c>
      <c r="O52" s="365">
        <v>0</v>
      </c>
      <c r="P52" s="365">
        <v>14.454938909999999</v>
      </c>
      <c r="Q52" s="365">
        <v>0</v>
      </c>
      <c r="R52" s="365">
        <v>0</v>
      </c>
      <c r="S52" s="365">
        <v>0</v>
      </c>
      <c r="T52" s="365">
        <v>0</v>
      </c>
      <c r="U52" s="365">
        <v>0</v>
      </c>
      <c r="V52" s="365">
        <v>0</v>
      </c>
      <c r="W52" s="365">
        <v>0</v>
      </c>
      <c r="X52" s="365">
        <v>0</v>
      </c>
      <c r="Y52" s="365">
        <v>0</v>
      </c>
      <c r="Z52" s="365">
        <v>0</v>
      </c>
      <c r="AA52" s="365">
        <v>0</v>
      </c>
      <c r="AB52" s="364">
        <f t="shared" si="8"/>
        <v>14.454938909999999</v>
      </c>
      <c r="AC52" s="366">
        <f t="shared" si="9"/>
        <v>0</v>
      </c>
    </row>
    <row r="53" spans="1:30" x14ac:dyDescent="0.25">
      <c r="A53" s="304" t="s">
        <v>131</v>
      </c>
      <c r="B53" s="305" t="s">
        <v>125</v>
      </c>
      <c r="C53" s="303">
        <v>0</v>
      </c>
      <c r="D53" s="303">
        <v>0</v>
      </c>
      <c r="E53" s="367">
        <f t="shared" si="18"/>
        <v>0</v>
      </c>
      <c r="F53" s="364">
        <f t="shared" si="10"/>
        <v>0</v>
      </c>
      <c r="G53" s="365">
        <v>0</v>
      </c>
      <c r="H53" s="365">
        <v>0</v>
      </c>
      <c r="I53" s="365">
        <v>0</v>
      </c>
      <c r="J53" s="365">
        <v>0</v>
      </c>
      <c r="K53" s="365">
        <v>0</v>
      </c>
      <c r="L53" s="365">
        <v>0</v>
      </c>
      <c r="M53" s="365">
        <v>0</v>
      </c>
      <c r="N53" s="365">
        <v>0</v>
      </c>
      <c r="O53" s="365">
        <v>0</v>
      </c>
      <c r="P53" s="365">
        <v>0</v>
      </c>
      <c r="Q53" s="365">
        <v>0</v>
      </c>
      <c r="R53" s="365">
        <v>0</v>
      </c>
      <c r="S53" s="365">
        <v>0</v>
      </c>
      <c r="T53" s="365">
        <v>0</v>
      </c>
      <c r="U53" s="365">
        <v>0</v>
      </c>
      <c r="V53" s="368">
        <v>0</v>
      </c>
      <c r="W53" s="365">
        <v>0</v>
      </c>
      <c r="X53" s="365">
        <v>0</v>
      </c>
      <c r="Y53" s="365">
        <v>0</v>
      </c>
      <c r="Z53" s="365">
        <v>0</v>
      </c>
      <c r="AA53" s="365">
        <v>0</v>
      </c>
      <c r="AB53" s="364">
        <f t="shared" si="8"/>
        <v>0</v>
      </c>
      <c r="AC53" s="366">
        <f t="shared" si="9"/>
        <v>0</v>
      </c>
    </row>
    <row r="54" spans="1:30" x14ac:dyDescent="0.25">
      <c r="A54" s="304" t="s">
        <v>130</v>
      </c>
      <c r="B54" s="306" t="s">
        <v>124</v>
      </c>
      <c r="C54" s="307">
        <v>0</v>
      </c>
      <c r="D54" s="303">
        <v>0</v>
      </c>
      <c r="E54" s="367">
        <f t="shared" si="18"/>
        <v>0</v>
      </c>
      <c r="F54" s="364">
        <f t="shared" si="10"/>
        <v>0</v>
      </c>
      <c r="G54" s="365">
        <v>0</v>
      </c>
      <c r="H54" s="365">
        <v>0</v>
      </c>
      <c r="I54" s="365">
        <v>0</v>
      </c>
      <c r="J54" s="365">
        <v>0</v>
      </c>
      <c r="K54" s="365">
        <v>0</v>
      </c>
      <c r="L54" s="365">
        <v>0</v>
      </c>
      <c r="M54" s="365">
        <v>0</v>
      </c>
      <c r="N54" s="365">
        <v>0</v>
      </c>
      <c r="O54" s="365">
        <v>0</v>
      </c>
      <c r="P54" s="365">
        <v>0</v>
      </c>
      <c r="Q54" s="365">
        <v>0</v>
      </c>
      <c r="R54" s="365">
        <v>0</v>
      </c>
      <c r="S54" s="365">
        <v>0</v>
      </c>
      <c r="T54" s="365">
        <v>0</v>
      </c>
      <c r="U54" s="365">
        <v>0</v>
      </c>
      <c r="V54" s="365">
        <v>0</v>
      </c>
      <c r="W54" s="365">
        <v>0</v>
      </c>
      <c r="X54" s="365">
        <v>0</v>
      </c>
      <c r="Y54" s="365">
        <v>0</v>
      </c>
      <c r="Z54" s="365">
        <v>0</v>
      </c>
      <c r="AA54" s="365">
        <v>0</v>
      </c>
      <c r="AB54" s="364">
        <f t="shared" si="8"/>
        <v>0</v>
      </c>
      <c r="AC54" s="366">
        <f t="shared" si="9"/>
        <v>0</v>
      </c>
    </row>
    <row r="55" spans="1:30" x14ac:dyDescent="0.25">
      <c r="A55" s="304" t="s">
        <v>129</v>
      </c>
      <c r="B55" s="306" t="s">
        <v>123</v>
      </c>
      <c r="C55" s="307">
        <v>0</v>
      </c>
      <c r="D55" s="303">
        <v>0</v>
      </c>
      <c r="E55" s="367">
        <f t="shared" si="18"/>
        <v>0</v>
      </c>
      <c r="F55" s="364">
        <f t="shared" si="10"/>
        <v>0</v>
      </c>
      <c r="G55" s="365">
        <v>0</v>
      </c>
      <c r="H55" s="365">
        <v>0</v>
      </c>
      <c r="I55" s="365">
        <v>0</v>
      </c>
      <c r="J55" s="365">
        <v>0</v>
      </c>
      <c r="K55" s="365">
        <v>0</v>
      </c>
      <c r="L55" s="365">
        <v>0</v>
      </c>
      <c r="M55" s="365">
        <v>0</v>
      </c>
      <c r="N55" s="365">
        <v>0</v>
      </c>
      <c r="O55" s="365">
        <v>0</v>
      </c>
      <c r="P55" s="365">
        <v>0</v>
      </c>
      <c r="Q55" s="365">
        <v>0</v>
      </c>
      <c r="R55" s="365">
        <v>0</v>
      </c>
      <c r="S55" s="365">
        <v>0</v>
      </c>
      <c r="T55" s="365">
        <v>0</v>
      </c>
      <c r="U55" s="365">
        <v>0</v>
      </c>
      <c r="V55" s="365">
        <v>0</v>
      </c>
      <c r="W55" s="365">
        <v>0</v>
      </c>
      <c r="X55" s="365">
        <v>0</v>
      </c>
      <c r="Y55" s="365">
        <v>0</v>
      </c>
      <c r="Z55" s="365">
        <v>0</v>
      </c>
      <c r="AA55" s="365">
        <v>0</v>
      </c>
      <c r="AB55" s="364">
        <f t="shared" si="8"/>
        <v>0</v>
      </c>
      <c r="AC55" s="366">
        <f t="shared" si="9"/>
        <v>0</v>
      </c>
    </row>
    <row r="56" spans="1:30" x14ac:dyDescent="0.25">
      <c r="A56" s="304" t="s">
        <v>128</v>
      </c>
      <c r="B56" s="306" t="s">
        <v>122</v>
      </c>
      <c r="C56" s="307">
        <v>1.425</v>
      </c>
      <c r="D56" s="303">
        <v>0</v>
      </c>
      <c r="E56" s="367">
        <f t="shared" si="18"/>
        <v>1.425</v>
      </c>
      <c r="F56" s="364">
        <f t="shared" si="10"/>
        <v>1.425</v>
      </c>
      <c r="G56" s="365">
        <v>0</v>
      </c>
      <c r="H56" s="365">
        <v>0</v>
      </c>
      <c r="I56" s="365">
        <v>0</v>
      </c>
      <c r="J56" s="365">
        <v>0</v>
      </c>
      <c r="K56" s="365">
        <v>0</v>
      </c>
      <c r="L56" s="365">
        <v>0</v>
      </c>
      <c r="M56" s="365">
        <v>0</v>
      </c>
      <c r="N56" s="365">
        <v>0</v>
      </c>
      <c r="O56" s="365">
        <v>0</v>
      </c>
      <c r="P56" s="365">
        <v>1.425</v>
      </c>
      <c r="Q56" s="365">
        <v>0</v>
      </c>
      <c r="R56" s="365">
        <v>0</v>
      </c>
      <c r="S56" s="365">
        <v>0</v>
      </c>
      <c r="T56" s="365">
        <v>0</v>
      </c>
      <c r="U56" s="365">
        <v>0</v>
      </c>
      <c r="V56" s="365">
        <v>0</v>
      </c>
      <c r="W56" s="365">
        <v>0</v>
      </c>
      <c r="X56" s="365">
        <v>0</v>
      </c>
      <c r="Y56" s="365">
        <v>0</v>
      </c>
      <c r="Z56" s="365">
        <v>0</v>
      </c>
      <c r="AA56" s="365">
        <v>0</v>
      </c>
      <c r="AB56" s="364">
        <f t="shared" si="8"/>
        <v>1.425</v>
      </c>
      <c r="AC56" s="366">
        <f t="shared" si="9"/>
        <v>0</v>
      </c>
    </row>
    <row r="57" spans="1:30" ht="18.75" x14ac:dyDescent="0.25">
      <c r="A57" s="304" t="s">
        <v>127</v>
      </c>
      <c r="B57" s="306" t="s">
        <v>121</v>
      </c>
      <c r="C57" s="307">
        <v>0</v>
      </c>
      <c r="D57" s="303">
        <v>0</v>
      </c>
      <c r="E57" s="367">
        <f t="shared" si="18"/>
        <v>0</v>
      </c>
      <c r="F57" s="364">
        <f t="shared" si="10"/>
        <v>0</v>
      </c>
      <c r="G57" s="365">
        <v>0</v>
      </c>
      <c r="H57" s="365">
        <v>0</v>
      </c>
      <c r="I57" s="365">
        <v>0</v>
      </c>
      <c r="J57" s="365">
        <v>0</v>
      </c>
      <c r="K57" s="365">
        <v>0</v>
      </c>
      <c r="L57" s="365">
        <v>0</v>
      </c>
      <c r="M57" s="365">
        <v>0</v>
      </c>
      <c r="N57" s="365">
        <v>0</v>
      </c>
      <c r="O57" s="365">
        <v>0</v>
      </c>
      <c r="P57" s="365">
        <v>0</v>
      </c>
      <c r="Q57" s="365">
        <v>0</v>
      </c>
      <c r="R57" s="365">
        <v>0</v>
      </c>
      <c r="S57" s="365">
        <v>0</v>
      </c>
      <c r="T57" s="365">
        <v>0</v>
      </c>
      <c r="U57" s="365">
        <v>0</v>
      </c>
      <c r="V57" s="365">
        <v>0</v>
      </c>
      <c r="W57" s="365">
        <v>0</v>
      </c>
      <c r="X57" s="365">
        <v>0</v>
      </c>
      <c r="Y57" s="365">
        <v>0</v>
      </c>
      <c r="Z57" s="365">
        <v>0</v>
      </c>
      <c r="AA57" s="365">
        <v>0</v>
      </c>
      <c r="AB57" s="364">
        <f t="shared" si="8"/>
        <v>0</v>
      </c>
      <c r="AC57" s="366">
        <f t="shared" si="9"/>
        <v>0</v>
      </c>
    </row>
    <row r="58" spans="1:30" s="266" customFormat="1" ht="36.75" customHeight="1" x14ac:dyDescent="0.25">
      <c r="A58" s="301" t="s">
        <v>55</v>
      </c>
      <c r="B58" s="308" t="s">
        <v>225</v>
      </c>
      <c r="C58" s="307">
        <v>0</v>
      </c>
      <c r="D58" s="303">
        <v>0</v>
      </c>
      <c r="E58" s="367">
        <f t="shared" si="18"/>
        <v>0</v>
      </c>
      <c r="F58" s="364">
        <f t="shared" si="10"/>
        <v>0</v>
      </c>
      <c r="G58" s="364">
        <v>0</v>
      </c>
      <c r="H58" s="364">
        <v>0</v>
      </c>
      <c r="I58" s="364">
        <v>0</v>
      </c>
      <c r="J58" s="364">
        <v>0</v>
      </c>
      <c r="K58" s="364">
        <v>0</v>
      </c>
      <c r="L58" s="364">
        <v>0</v>
      </c>
      <c r="M58" s="364">
        <v>0</v>
      </c>
      <c r="N58" s="364">
        <v>0</v>
      </c>
      <c r="O58" s="364">
        <v>0</v>
      </c>
      <c r="P58" s="364">
        <v>0</v>
      </c>
      <c r="Q58" s="364">
        <v>0</v>
      </c>
      <c r="R58" s="364">
        <v>0</v>
      </c>
      <c r="S58" s="364">
        <v>0</v>
      </c>
      <c r="T58" s="364">
        <v>0</v>
      </c>
      <c r="U58" s="364">
        <v>0</v>
      </c>
      <c r="V58" s="369">
        <v>0</v>
      </c>
      <c r="W58" s="364">
        <v>0</v>
      </c>
      <c r="X58" s="364">
        <v>0</v>
      </c>
      <c r="Y58" s="364">
        <v>0</v>
      </c>
      <c r="Z58" s="364">
        <v>0</v>
      </c>
      <c r="AA58" s="364">
        <v>0</v>
      </c>
      <c r="AB58" s="364">
        <f t="shared" si="8"/>
        <v>0</v>
      </c>
      <c r="AC58" s="366">
        <f t="shared" si="9"/>
        <v>0</v>
      </c>
      <c r="AD58" s="51"/>
    </row>
    <row r="59" spans="1:30" s="266" customFormat="1" x14ac:dyDescent="0.25">
      <c r="A59" s="301" t="s">
        <v>53</v>
      </c>
      <c r="B59" s="302" t="s">
        <v>126</v>
      </c>
      <c r="C59" s="303">
        <v>0</v>
      </c>
      <c r="D59" s="303">
        <v>0</v>
      </c>
      <c r="E59" s="367">
        <f t="shared" si="18"/>
        <v>0</v>
      </c>
      <c r="F59" s="364">
        <f t="shared" si="10"/>
        <v>0</v>
      </c>
      <c r="G59" s="364">
        <v>0</v>
      </c>
      <c r="H59" s="364">
        <v>0</v>
      </c>
      <c r="I59" s="364">
        <v>0</v>
      </c>
      <c r="J59" s="364">
        <v>0</v>
      </c>
      <c r="K59" s="364">
        <v>0</v>
      </c>
      <c r="L59" s="364">
        <v>0</v>
      </c>
      <c r="M59" s="364">
        <v>0</v>
      </c>
      <c r="N59" s="364">
        <v>0</v>
      </c>
      <c r="O59" s="364">
        <v>0</v>
      </c>
      <c r="P59" s="364">
        <v>0</v>
      </c>
      <c r="Q59" s="364">
        <v>0</v>
      </c>
      <c r="R59" s="364">
        <v>0</v>
      </c>
      <c r="S59" s="364">
        <v>0</v>
      </c>
      <c r="T59" s="364">
        <v>0</v>
      </c>
      <c r="U59" s="364">
        <v>0</v>
      </c>
      <c r="V59" s="369">
        <v>0</v>
      </c>
      <c r="W59" s="364">
        <v>0</v>
      </c>
      <c r="X59" s="364">
        <v>0</v>
      </c>
      <c r="Y59" s="364">
        <v>0</v>
      </c>
      <c r="Z59" s="364">
        <v>0</v>
      </c>
      <c r="AA59" s="364">
        <v>0</v>
      </c>
      <c r="AB59" s="364">
        <f t="shared" si="8"/>
        <v>0</v>
      </c>
      <c r="AC59" s="366">
        <f t="shared" si="9"/>
        <v>0</v>
      </c>
      <c r="AD59" s="51"/>
    </row>
    <row r="60" spans="1:30" x14ac:dyDescent="0.25">
      <c r="A60" s="304" t="s">
        <v>219</v>
      </c>
      <c r="B60" s="60" t="s">
        <v>147</v>
      </c>
      <c r="C60" s="284">
        <v>0</v>
      </c>
      <c r="D60" s="303">
        <v>0</v>
      </c>
      <c r="E60" s="367">
        <f t="shared" si="18"/>
        <v>0</v>
      </c>
      <c r="F60" s="364">
        <f t="shared" si="10"/>
        <v>0</v>
      </c>
      <c r="G60" s="365">
        <v>0</v>
      </c>
      <c r="H60" s="365">
        <v>0</v>
      </c>
      <c r="I60" s="365">
        <v>0</v>
      </c>
      <c r="J60" s="365">
        <v>0</v>
      </c>
      <c r="K60" s="365">
        <v>0</v>
      </c>
      <c r="L60" s="365">
        <v>0</v>
      </c>
      <c r="M60" s="365">
        <v>0</v>
      </c>
      <c r="N60" s="365">
        <v>0</v>
      </c>
      <c r="O60" s="365">
        <v>0</v>
      </c>
      <c r="P60" s="365">
        <v>0</v>
      </c>
      <c r="Q60" s="365">
        <v>0</v>
      </c>
      <c r="R60" s="365">
        <v>0</v>
      </c>
      <c r="S60" s="365">
        <v>0</v>
      </c>
      <c r="T60" s="365">
        <v>0</v>
      </c>
      <c r="U60" s="365">
        <v>0</v>
      </c>
      <c r="V60" s="365">
        <v>0</v>
      </c>
      <c r="W60" s="365">
        <v>0</v>
      </c>
      <c r="X60" s="365">
        <v>0</v>
      </c>
      <c r="Y60" s="365">
        <v>0</v>
      </c>
      <c r="Z60" s="365">
        <v>0</v>
      </c>
      <c r="AA60" s="365">
        <v>0</v>
      </c>
      <c r="AB60" s="364">
        <f t="shared" si="8"/>
        <v>0</v>
      </c>
      <c r="AC60" s="366">
        <f t="shared" si="9"/>
        <v>0</v>
      </c>
    </row>
    <row r="61" spans="1:30" x14ac:dyDescent="0.25">
      <c r="A61" s="304" t="s">
        <v>220</v>
      </c>
      <c r="B61" s="60" t="s">
        <v>145</v>
      </c>
      <c r="C61" s="284">
        <v>0</v>
      </c>
      <c r="D61" s="303">
        <v>0</v>
      </c>
      <c r="E61" s="367">
        <f t="shared" si="18"/>
        <v>0</v>
      </c>
      <c r="F61" s="364">
        <f t="shared" si="10"/>
        <v>0</v>
      </c>
      <c r="G61" s="365">
        <v>0</v>
      </c>
      <c r="H61" s="365">
        <v>0</v>
      </c>
      <c r="I61" s="365">
        <v>0</v>
      </c>
      <c r="J61" s="365">
        <v>0</v>
      </c>
      <c r="K61" s="365">
        <v>0</v>
      </c>
      <c r="L61" s="365">
        <v>0</v>
      </c>
      <c r="M61" s="365">
        <v>0</v>
      </c>
      <c r="N61" s="365">
        <v>0</v>
      </c>
      <c r="O61" s="365">
        <v>0</v>
      </c>
      <c r="P61" s="365">
        <v>0</v>
      </c>
      <c r="Q61" s="365">
        <v>0</v>
      </c>
      <c r="R61" s="365">
        <v>0</v>
      </c>
      <c r="S61" s="365">
        <v>0</v>
      </c>
      <c r="T61" s="365">
        <v>0</v>
      </c>
      <c r="U61" s="365">
        <v>0</v>
      </c>
      <c r="V61" s="365">
        <v>0</v>
      </c>
      <c r="W61" s="365">
        <v>0</v>
      </c>
      <c r="X61" s="365">
        <v>0</v>
      </c>
      <c r="Y61" s="365">
        <v>0</v>
      </c>
      <c r="Z61" s="365">
        <v>0</v>
      </c>
      <c r="AA61" s="365">
        <v>0</v>
      </c>
      <c r="AB61" s="364">
        <f t="shared" si="8"/>
        <v>0</v>
      </c>
      <c r="AC61" s="366">
        <f t="shared" si="9"/>
        <v>0</v>
      </c>
    </row>
    <row r="62" spans="1:30" x14ac:dyDescent="0.25">
      <c r="A62" s="304" t="s">
        <v>221</v>
      </c>
      <c r="B62" s="60" t="s">
        <v>143</v>
      </c>
      <c r="C62" s="284">
        <v>0</v>
      </c>
      <c r="D62" s="303">
        <v>0</v>
      </c>
      <c r="E62" s="367">
        <f t="shared" si="18"/>
        <v>0</v>
      </c>
      <c r="F62" s="364">
        <f t="shared" si="10"/>
        <v>0</v>
      </c>
      <c r="G62" s="365">
        <v>0</v>
      </c>
      <c r="H62" s="365">
        <v>0</v>
      </c>
      <c r="I62" s="365">
        <v>0</v>
      </c>
      <c r="J62" s="365">
        <v>0</v>
      </c>
      <c r="K62" s="365">
        <v>0</v>
      </c>
      <c r="L62" s="365">
        <v>0</v>
      </c>
      <c r="M62" s="365">
        <v>0</v>
      </c>
      <c r="N62" s="365">
        <v>0</v>
      </c>
      <c r="O62" s="365">
        <v>0</v>
      </c>
      <c r="P62" s="365">
        <v>0</v>
      </c>
      <c r="Q62" s="365">
        <v>0</v>
      </c>
      <c r="R62" s="365">
        <v>0</v>
      </c>
      <c r="S62" s="365">
        <v>0</v>
      </c>
      <c r="T62" s="365">
        <v>0</v>
      </c>
      <c r="U62" s="365">
        <v>0</v>
      </c>
      <c r="V62" s="365">
        <v>0</v>
      </c>
      <c r="W62" s="365">
        <v>0</v>
      </c>
      <c r="X62" s="365">
        <v>0</v>
      </c>
      <c r="Y62" s="365">
        <v>0</v>
      </c>
      <c r="Z62" s="365">
        <v>0</v>
      </c>
      <c r="AA62" s="365">
        <v>0</v>
      </c>
      <c r="AB62" s="364">
        <f t="shared" si="8"/>
        <v>0</v>
      </c>
      <c r="AC62" s="366">
        <f t="shared" si="9"/>
        <v>0</v>
      </c>
    </row>
    <row r="63" spans="1:30" x14ac:dyDescent="0.25">
      <c r="A63" s="304" t="s">
        <v>222</v>
      </c>
      <c r="B63" s="60" t="s">
        <v>224</v>
      </c>
      <c r="C63" s="284">
        <v>1.425</v>
      </c>
      <c r="D63" s="303">
        <v>0</v>
      </c>
      <c r="E63" s="367">
        <f t="shared" si="18"/>
        <v>1.425</v>
      </c>
      <c r="F63" s="364">
        <f t="shared" si="10"/>
        <v>1.425</v>
      </c>
      <c r="G63" s="365">
        <v>0</v>
      </c>
      <c r="H63" s="365">
        <v>0</v>
      </c>
      <c r="I63" s="365">
        <v>0</v>
      </c>
      <c r="J63" s="365">
        <v>0</v>
      </c>
      <c r="K63" s="365">
        <v>0</v>
      </c>
      <c r="L63" s="365">
        <v>0</v>
      </c>
      <c r="M63" s="365">
        <v>0</v>
      </c>
      <c r="N63" s="365">
        <v>0</v>
      </c>
      <c r="O63" s="365">
        <v>0</v>
      </c>
      <c r="P63" s="365">
        <v>1.425</v>
      </c>
      <c r="Q63" s="365">
        <v>0</v>
      </c>
      <c r="R63" s="365">
        <v>0</v>
      </c>
      <c r="S63" s="365">
        <v>0</v>
      </c>
      <c r="T63" s="365">
        <v>0</v>
      </c>
      <c r="U63" s="365">
        <v>0</v>
      </c>
      <c r="V63" s="365">
        <v>0</v>
      </c>
      <c r="W63" s="365">
        <v>0</v>
      </c>
      <c r="X63" s="365">
        <v>0</v>
      </c>
      <c r="Y63" s="365">
        <v>0</v>
      </c>
      <c r="Z63" s="365">
        <v>0</v>
      </c>
      <c r="AA63" s="365">
        <v>0</v>
      </c>
      <c r="AB63" s="364">
        <f t="shared" si="8"/>
        <v>1.425</v>
      </c>
      <c r="AC63" s="366">
        <f t="shared" si="9"/>
        <v>0</v>
      </c>
    </row>
    <row r="64" spans="1:30" ht="18.75" x14ac:dyDescent="0.25">
      <c r="A64" s="304" t="s">
        <v>223</v>
      </c>
      <c r="B64" s="306" t="s">
        <v>121</v>
      </c>
      <c r="C64" s="307">
        <v>0</v>
      </c>
      <c r="D64" s="303">
        <v>0</v>
      </c>
      <c r="E64" s="367">
        <f t="shared" si="18"/>
        <v>0</v>
      </c>
      <c r="F64" s="364">
        <f t="shared" si="10"/>
        <v>0</v>
      </c>
      <c r="G64" s="365">
        <v>0</v>
      </c>
      <c r="H64" s="365">
        <v>0</v>
      </c>
      <c r="I64" s="365">
        <v>0</v>
      </c>
      <c r="J64" s="365">
        <v>0</v>
      </c>
      <c r="K64" s="365">
        <v>0</v>
      </c>
      <c r="L64" s="365">
        <v>0</v>
      </c>
      <c r="M64" s="365">
        <v>0</v>
      </c>
      <c r="N64" s="365">
        <v>0</v>
      </c>
      <c r="O64" s="365">
        <v>0</v>
      </c>
      <c r="P64" s="365">
        <v>0</v>
      </c>
      <c r="Q64" s="365">
        <v>0</v>
      </c>
      <c r="R64" s="365">
        <v>0</v>
      </c>
      <c r="S64" s="365">
        <v>0</v>
      </c>
      <c r="T64" s="365">
        <v>0</v>
      </c>
      <c r="U64" s="365">
        <v>0</v>
      </c>
      <c r="V64" s="365">
        <v>0</v>
      </c>
      <c r="W64" s="365">
        <v>0</v>
      </c>
      <c r="X64" s="365">
        <v>0</v>
      </c>
      <c r="Y64" s="365">
        <v>0</v>
      </c>
      <c r="Z64" s="365">
        <v>0</v>
      </c>
      <c r="AA64" s="365">
        <v>0</v>
      </c>
      <c r="AB64" s="364">
        <f t="shared" si="8"/>
        <v>0</v>
      </c>
      <c r="AC64" s="366">
        <f t="shared" si="9"/>
        <v>0</v>
      </c>
    </row>
    <row r="65" spans="1:28" x14ac:dyDescent="0.25">
      <c r="A65" s="57"/>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2"/>
    </row>
    <row r="66" spans="1:28" ht="54" customHeight="1" x14ac:dyDescent="0.25">
      <c r="A66" s="52"/>
      <c r="B66" s="507"/>
      <c r="C66" s="507"/>
      <c r="D66" s="507"/>
      <c r="E66" s="507"/>
      <c r="F66" s="507"/>
      <c r="G66" s="507"/>
      <c r="H66" s="507"/>
      <c r="I66" s="507"/>
      <c r="J66" s="507"/>
      <c r="K66" s="507"/>
      <c r="L66" s="507"/>
      <c r="M66" s="507"/>
      <c r="N66" s="507"/>
      <c r="O66" s="507"/>
      <c r="P66" s="507"/>
      <c r="Q66" s="507"/>
      <c r="R66" s="507"/>
      <c r="S66" s="507"/>
      <c r="T66" s="507"/>
      <c r="U66" s="507"/>
      <c r="V66" s="507"/>
      <c r="W66" s="507"/>
      <c r="X66" s="507"/>
      <c r="Y66" s="507"/>
      <c r="Z66" s="297"/>
      <c r="AA66" s="297"/>
      <c r="AB66" s="56"/>
    </row>
    <row r="67" spans="1:28" x14ac:dyDescent="0.25">
      <c r="A67" s="52"/>
      <c r="B67" s="52"/>
      <c r="C67" s="52"/>
      <c r="D67" s="52"/>
      <c r="E67" s="52"/>
      <c r="F67" s="52"/>
      <c r="AB67" s="52"/>
    </row>
    <row r="68" spans="1:28" ht="50.25" customHeight="1" x14ac:dyDescent="0.25">
      <c r="A68" s="52"/>
      <c r="B68" s="508"/>
      <c r="C68" s="508"/>
      <c r="D68" s="508"/>
      <c r="E68" s="508"/>
      <c r="F68" s="508"/>
      <c r="G68" s="508"/>
      <c r="H68" s="508"/>
      <c r="I68" s="508"/>
      <c r="J68" s="508"/>
      <c r="K68" s="508"/>
      <c r="L68" s="508"/>
      <c r="M68" s="508"/>
      <c r="N68" s="508"/>
      <c r="O68" s="508"/>
      <c r="P68" s="508"/>
      <c r="Q68" s="508"/>
      <c r="R68" s="508"/>
      <c r="S68" s="508"/>
      <c r="T68" s="508"/>
      <c r="U68" s="508"/>
      <c r="V68" s="508"/>
      <c r="W68" s="508"/>
      <c r="X68" s="508"/>
      <c r="Y68" s="508"/>
      <c r="Z68" s="298"/>
      <c r="AA68" s="298"/>
      <c r="AB68" s="52"/>
    </row>
    <row r="69" spans="1:28" x14ac:dyDescent="0.25">
      <c r="A69" s="52"/>
      <c r="B69" s="52"/>
      <c r="C69" s="52"/>
      <c r="D69" s="52"/>
      <c r="E69" s="52"/>
      <c r="F69" s="52"/>
      <c r="AB69" s="52"/>
    </row>
    <row r="70" spans="1:28" ht="36.75" customHeight="1" x14ac:dyDescent="0.25">
      <c r="A70" s="52"/>
      <c r="B70" s="507"/>
      <c r="C70" s="507"/>
      <c r="D70" s="507"/>
      <c r="E70" s="507"/>
      <c r="F70" s="507"/>
      <c r="G70" s="507"/>
      <c r="H70" s="507"/>
      <c r="I70" s="507"/>
      <c r="J70" s="507"/>
      <c r="K70" s="507"/>
      <c r="L70" s="507"/>
      <c r="M70" s="507"/>
      <c r="N70" s="507"/>
      <c r="O70" s="507"/>
      <c r="P70" s="507"/>
      <c r="Q70" s="507"/>
      <c r="R70" s="507"/>
      <c r="S70" s="507"/>
      <c r="T70" s="507"/>
      <c r="U70" s="507"/>
      <c r="V70" s="507"/>
      <c r="W70" s="507"/>
      <c r="X70" s="507"/>
      <c r="Y70" s="507"/>
      <c r="Z70" s="297"/>
      <c r="AA70" s="297"/>
      <c r="AB70" s="52"/>
    </row>
    <row r="71" spans="1:28" x14ac:dyDescent="0.25">
      <c r="A71" s="52"/>
      <c r="B71" s="55"/>
      <c r="C71" s="55"/>
      <c r="D71" s="55"/>
      <c r="E71" s="55"/>
      <c r="F71" s="55"/>
      <c r="AB71" s="52"/>
    </row>
    <row r="72" spans="1:28" ht="51" customHeight="1" x14ac:dyDescent="0.25">
      <c r="A72" s="52"/>
      <c r="B72" s="507"/>
      <c r="C72" s="507"/>
      <c r="D72" s="507"/>
      <c r="E72" s="507"/>
      <c r="F72" s="507"/>
      <c r="G72" s="507"/>
      <c r="H72" s="507"/>
      <c r="I72" s="507"/>
      <c r="J72" s="507"/>
      <c r="K72" s="507"/>
      <c r="L72" s="507"/>
      <c r="M72" s="507"/>
      <c r="N72" s="507"/>
      <c r="O72" s="507"/>
      <c r="P72" s="507"/>
      <c r="Q72" s="507"/>
      <c r="R72" s="507"/>
      <c r="S72" s="507"/>
      <c r="T72" s="507"/>
      <c r="U72" s="507"/>
      <c r="V72" s="507"/>
      <c r="W72" s="507"/>
      <c r="X72" s="507"/>
      <c r="Y72" s="507"/>
      <c r="Z72" s="297"/>
      <c r="AA72" s="297"/>
      <c r="AB72" s="52"/>
    </row>
    <row r="73" spans="1:28" ht="32.25" customHeight="1" x14ac:dyDescent="0.25">
      <c r="A73" s="52"/>
      <c r="B73" s="508"/>
      <c r="C73" s="508"/>
      <c r="D73" s="508"/>
      <c r="E73" s="508"/>
      <c r="F73" s="508"/>
      <c r="G73" s="508"/>
      <c r="H73" s="508"/>
      <c r="I73" s="508"/>
      <c r="J73" s="508"/>
      <c r="K73" s="508"/>
      <c r="L73" s="508"/>
      <c r="M73" s="508"/>
      <c r="N73" s="508"/>
      <c r="O73" s="508"/>
      <c r="P73" s="508"/>
      <c r="Q73" s="508"/>
      <c r="R73" s="508"/>
      <c r="S73" s="508"/>
      <c r="T73" s="508"/>
      <c r="U73" s="508"/>
      <c r="V73" s="508"/>
      <c r="W73" s="508"/>
      <c r="X73" s="508"/>
      <c r="Y73" s="508"/>
      <c r="Z73" s="298"/>
      <c r="AA73" s="298"/>
      <c r="AB73" s="52"/>
    </row>
    <row r="74" spans="1:28" ht="51.75" customHeight="1" x14ac:dyDescent="0.25">
      <c r="A74" s="52"/>
      <c r="B74" s="507"/>
      <c r="C74" s="507"/>
      <c r="D74" s="507"/>
      <c r="E74" s="507"/>
      <c r="F74" s="507"/>
      <c r="G74" s="507"/>
      <c r="H74" s="507"/>
      <c r="I74" s="507"/>
      <c r="J74" s="507"/>
      <c r="K74" s="507"/>
      <c r="L74" s="507"/>
      <c r="M74" s="507"/>
      <c r="N74" s="507"/>
      <c r="O74" s="507"/>
      <c r="P74" s="507"/>
      <c r="Q74" s="507"/>
      <c r="R74" s="507"/>
      <c r="S74" s="507"/>
      <c r="T74" s="507"/>
      <c r="U74" s="507"/>
      <c r="V74" s="507"/>
      <c r="W74" s="507"/>
      <c r="X74" s="507"/>
      <c r="Y74" s="507"/>
      <c r="Z74" s="297"/>
      <c r="AA74" s="297"/>
      <c r="AB74" s="52"/>
    </row>
    <row r="75" spans="1:28" ht="21.75" customHeight="1" x14ac:dyDescent="0.25">
      <c r="A75" s="52"/>
      <c r="B75" s="513"/>
      <c r="C75" s="513"/>
      <c r="D75" s="513"/>
      <c r="E75" s="513"/>
      <c r="F75" s="513"/>
      <c r="G75" s="513"/>
      <c r="H75" s="513"/>
      <c r="I75" s="513"/>
      <c r="J75" s="513"/>
      <c r="K75" s="513"/>
      <c r="L75" s="513"/>
      <c r="M75" s="513"/>
      <c r="N75" s="513"/>
      <c r="O75" s="513"/>
      <c r="P75" s="513"/>
      <c r="Q75" s="513"/>
      <c r="R75" s="513"/>
      <c r="S75" s="513"/>
      <c r="T75" s="513"/>
      <c r="U75" s="513"/>
      <c r="V75" s="513"/>
      <c r="W75" s="513"/>
      <c r="X75" s="513"/>
      <c r="Y75" s="513"/>
      <c r="Z75" s="295"/>
      <c r="AA75" s="295"/>
      <c r="AB75" s="52"/>
    </row>
    <row r="76" spans="1:28" ht="23.25" customHeight="1" x14ac:dyDescent="0.25">
      <c r="A76" s="52"/>
      <c r="B76" s="53"/>
      <c r="C76" s="53"/>
      <c r="D76" s="53"/>
      <c r="E76" s="53"/>
      <c r="F76" s="53"/>
      <c r="AB76" s="52"/>
    </row>
    <row r="77" spans="1:28" ht="18.75" customHeight="1" x14ac:dyDescent="0.25">
      <c r="A77" s="52"/>
      <c r="B77" s="506"/>
      <c r="C77" s="506"/>
      <c r="D77" s="506"/>
      <c r="E77" s="506"/>
      <c r="F77" s="506"/>
      <c r="G77" s="506"/>
      <c r="H77" s="506"/>
      <c r="I77" s="506"/>
      <c r="J77" s="506"/>
      <c r="K77" s="506"/>
      <c r="L77" s="506"/>
      <c r="M77" s="506"/>
      <c r="N77" s="506"/>
      <c r="O77" s="506"/>
      <c r="P77" s="506"/>
      <c r="Q77" s="506"/>
      <c r="R77" s="506"/>
      <c r="S77" s="506"/>
      <c r="T77" s="506"/>
      <c r="U77" s="506"/>
      <c r="V77" s="506"/>
      <c r="W77" s="506"/>
      <c r="X77" s="506"/>
      <c r="Y77" s="506"/>
      <c r="Z77" s="296"/>
      <c r="AA77" s="296"/>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B20:B22"/>
    <mergeCell ref="C20:D21"/>
    <mergeCell ref="E20:F21"/>
    <mergeCell ref="G20:G22"/>
    <mergeCell ref="B75:Y75"/>
    <mergeCell ref="H20:K20"/>
    <mergeCell ref="L20:O20"/>
    <mergeCell ref="H21:I21"/>
    <mergeCell ref="J21:K21"/>
    <mergeCell ref="L21:M21"/>
    <mergeCell ref="N21:O21"/>
    <mergeCell ref="B77:Y77"/>
    <mergeCell ref="B66:Y66"/>
    <mergeCell ref="B68:Y68"/>
    <mergeCell ref="B72:Y72"/>
    <mergeCell ref="B73:Y73"/>
    <mergeCell ref="B74:Y74"/>
    <mergeCell ref="B70:Y70"/>
    <mergeCell ref="A4:AC4"/>
    <mergeCell ref="A6:AC6"/>
    <mergeCell ref="A8:AC8"/>
    <mergeCell ref="A9:AC9"/>
    <mergeCell ref="A11:AC11"/>
    <mergeCell ref="A12:AC12"/>
    <mergeCell ref="P20:S20"/>
    <mergeCell ref="T20:W20"/>
    <mergeCell ref="X20:AA20"/>
    <mergeCell ref="P21:Q21"/>
    <mergeCell ref="R21:S21"/>
    <mergeCell ref="T21:U21"/>
    <mergeCell ref="V21:W21"/>
    <mergeCell ref="X21:Y21"/>
    <mergeCell ref="Z21:AA21"/>
    <mergeCell ref="A14:AC14"/>
    <mergeCell ref="A15:AC15"/>
    <mergeCell ref="A16:AC16"/>
    <mergeCell ref="A18:AC18"/>
    <mergeCell ref="AB20:AC21"/>
    <mergeCell ref="A20:A22"/>
  </mergeCells>
  <conditionalFormatting sqref="C25:D29 C31:D64 D30">
    <cfRule type="cellIs" dxfId="21" priority="27" operator="notEqual">
      <formula>0</formula>
    </cfRule>
  </conditionalFormatting>
  <conditionalFormatting sqref="E25:E64 G24:G64">
    <cfRule type="cellIs" dxfId="20" priority="25" operator="notEqual">
      <formula>0</formula>
    </cfRule>
  </conditionalFormatting>
  <conditionalFormatting sqref="T24:AB29 T31:AB64 I32:I64 M30 O30:Q30 K25:K64 S30:AB30">
    <cfRule type="cellIs" dxfId="19" priority="24" operator="notEqual">
      <formula>0</formula>
    </cfRule>
  </conditionalFormatting>
  <conditionalFormatting sqref="AC24:AC64">
    <cfRule type="cellIs" dxfId="18" priority="23" operator="notEqual">
      <formula>0</formula>
    </cfRule>
  </conditionalFormatting>
  <conditionalFormatting sqref="M25:M29 O25:Q29 M31:M64 O31:Q64 S31:S64 S25:S29">
    <cfRule type="cellIs" dxfId="17" priority="22" operator="notEqual">
      <formula>0</formula>
    </cfRule>
  </conditionalFormatting>
  <conditionalFormatting sqref="H32:H64">
    <cfRule type="cellIs" dxfId="16" priority="21" operator="notEqual">
      <formula>0</formula>
    </cfRule>
  </conditionalFormatting>
  <conditionalFormatting sqref="C24:E24">
    <cfRule type="cellIs" dxfId="15" priority="19" operator="notEqual">
      <formula>0</formula>
    </cfRule>
  </conditionalFormatting>
  <conditionalFormatting sqref="C30">
    <cfRule type="cellIs" dxfId="14" priority="15" operator="notEqual">
      <formula>0</formula>
    </cfRule>
  </conditionalFormatting>
  <conditionalFormatting sqref="H24:H31 K24:M24 O24:Q24 S24 I30">
    <cfRule type="cellIs" dxfId="13" priority="14" operator="notEqual">
      <formula>0</formula>
    </cfRule>
  </conditionalFormatting>
  <conditionalFormatting sqref="L33:L64">
    <cfRule type="cellIs" dxfId="12" priority="13" operator="notEqual">
      <formula>0</formula>
    </cfRule>
  </conditionalFormatting>
  <conditionalFormatting sqref="L30">
    <cfRule type="cellIs" dxfId="11" priority="12" operator="notEqual">
      <formula>0</formula>
    </cfRule>
  </conditionalFormatting>
  <conditionalFormatting sqref="L25:L29 L31:L32">
    <cfRule type="cellIs" dxfId="10" priority="11" operator="notEqual">
      <formula>0</formula>
    </cfRule>
  </conditionalFormatting>
  <conditionalFormatting sqref="J25:J64">
    <cfRule type="cellIs" dxfId="9" priority="10" operator="notEqual">
      <formula>0</formula>
    </cfRule>
  </conditionalFormatting>
  <conditionalFormatting sqref="J24">
    <cfRule type="cellIs" dxfId="8" priority="9" operator="notEqual">
      <formula>0</formula>
    </cfRule>
  </conditionalFormatting>
  <conditionalFormatting sqref="N25:N64">
    <cfRule type="cellIs" dxfId="7" priority="8" operator="notEqual">
      <formula>0</formula>
    </cfRule>
  </conditionalFormatting>
  <conditionalFormatting sqref="N24">
    <cfRule type="cellIs" dxfId="6" priority="7" operator="notEqual">
      <formula>0</formula>
    </cfRule>
  </conditionalFormatting>
  <conditionalFormatting sqref="R25:R64">
    <cfRule type="cellIs" dxfId="5" priority="6" operator="notEqual">
      <formula>0</formula>
    </cfRule>
  </conditionalFormatting>
  <conditionalFormatting sqref="R24">
    <cfRule type="cellIs" dxfId="4" priority="5" operator="notEqual">
      <formula>0</formula>
    </cfRule>
  </conditionalFormatting>
  <conditionalFormatting sqref="I24:I29 I31">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7" zoomScale="85" zoomScaleSheetLayoutView="85" workbookViewId="0">
      <selection activeCell="AT27" sqref="AT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22"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09" t="str">
        <f>'1. паспорт местоположение'!A5:C5</f>
        <v>Год раскрытия информации: 2025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4"/>
    </row>
    <row r="7" spans="1:48" ht="18.75" x14ac:dyDescent="0.25">
      <c r="A7" s="425" t="s">
        <v>6</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19" t="str">
        <f>'1. паспорт местоположение'!A9:C9</f>
        <v>Акционерное общество "Россети Янтарь"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1" t="s">
        <v>5</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19" t="str">
        <f>'1. паспорт местоположение'!A12:C12</f>
        <v>L_19-1056</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1" t="s">
        <v>4</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x14ac:dyDescent="0.25">
      <c r="A15" s="41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1" t="s">
        <v>3</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1"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21" customFormat="1" x14ac:dyDescent="0.25">
      <c r="A21" s="514" t="s">
        <v>446</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1" customFormat="1" ht="58.5" customHeight="1" x14ac:dyDescent="0.25">
      <c r="A22" s="515" t="s">
        <v>49</v>
      </c>
      <c r="B22" s="518" t="s">
        <v>21</v>
      </c>
      <c r="C22" s="515" t="s">
        <v>48</v>
      </c>
      <c r="D22" s="515" t="s">
        <v>47</v>
      </c>
      <c r="E22" s="521" t="s">
        <v>457</v>
      </c>
      <c r="F22" s="522"/>
      <c r="G22" s="522"/>
      <c r="H22" s="522"/>
      <c r="I22" s="522"/>
      <c r="J22" s="522"/>
      <c r="K22" s="522"/>
      <c r="L22" s="523"/>
      <c r="M22" s="515" t="s">
        <v>46</v>
      </c>
      <c r="N22" s="515" t="s">
        <v>45</v>
      </c>
      <c r="O22" s="515" t="s">
        <v>44</v>
      </c>
      <c r="P22" s="524" t="s">
        <v>232</v>
      </c>
      <c r="Q22" s="524" t="s">
        <v>43</v>
      </c>
      <c r="R22" s="524" t="s">
        <v>42</v>
      </c>
      <c r="S22" s="524" t="s">
        <v>41</v>
      </c>
      <c r="T22" s="524"/>
      <c r="U22" s="525" t="s">
        <v>40</v>
      </c>
      <c r="V22" s="525" t="s">
        <v>39</v>
      </c>
      <c r="W22" s="524" t="s">
        <v>38</v>
      </c>
      <c r="X22" s="524" t="s">
        <v>37</v>
      </c>
      <c r="Y22" s="524" t="s">
        <v>36</v>
      </c>
      <c r="Z22" s="538" t="s">
        <v>35</v>
      </c>
      <c r="AA22" s="524" t="s">
        <v>34</v>
      </c>
      <c r="AB22" s="524" t="s">
        <v>33</v>
      </c>
      <c r="AC22" s="524" t="s">
        <v>32</v>
      </c>
      <c r="AD22" s="524" t="s">
        <v>31</v>
      </c>
      <c r="AE22" s="524" t="s">
        <v>30</v>
      </c>
      <c r="AF22" s="524" t="s">
        <v>29</v>
      </c>
      <c r="AG22" s="524"/>
      <c r="AH22" s="524"/>
      <c r="AI22" s="524"/>
      <c r="AJ22" s="524"/>
      <c r="AK22" s="524"/>
      <c r="AL22" s="524" t="s">
        <v>28</v>
      </c>
      <c r="AM22" s="524"/>
      <c r="AN22" s="524"/>
      <c r="AO22" s="524"/>
      <c r="AP22" s="524" t="s">
        <v>27</v>
      </c>
      <c r="AQ22" s="524"/>
      <c r="AR22" s="524" t="s">
        <v>26</v>
      </c>
      <c r="AS22" s="524" t="s">
        <v>25</v>
      </c>
      <c r="AT22" s="524" t="s">
        <v>24</v>
      </c>
      <c r="AU22" s="524" t="s">
        <v>23</v>
      </c>
      <c r="AV22" s="528" t="s">
        <v>22</v>
      </c>
    </row>
    <row r="23" spans="1:48" s="21" customFormat="1" ht="64.5" customHeight="1" x14ac:dyDescent="0.25">
      <c r="A23" s="516"/>
      <c r="B23" s="519"/>
      <c r="C23" s="516"/>
      <c r="D23" s="516"/>
      <c r="E23" s="530" t="s">
        <v>20</v>
      </c>
      <c r="F23" s="532" t="s">
        <v>125</v>
      </c>
      <c r="G23" s="532" t="s">
        <v>124</v>
      </c>
      <c r="H23" s="532" t="s">
        <v>123</v>
      </c>
      <c r="I23" s="536" t="s">
        <v>367</v>
      </c>
      <c r="J23" s="536" t="s">
        <v>368</v>
      </c>
      <c r="K23" s="536" t="s">
        <v>369</v>
      </c>
      <c r="L23" s="532" t="s">
        <v>73</v>
      </c>
      <c r="M23" s="516"/>
      <c r="N23" s="516"/>
      <c r="O23" s="516"/>
      <c r="P23" s="524"/>
      <c r="Q23" s="524"/>
      <c r="R23" s="524"/>
      <c r="S23" s="534" t="s">
        <v>1</v>
      </c>
      <c r="T23" s="534" t="s">
        <v>8</v>
      </c>
      <c r="U23" s="525"/>
      <c r="V23" s="525"/>
      <c r="W23" s="524"/>
      <c r="X23" s="524"/>
      <c r="Y23" s="524"/>
      <c r="Z23" s="524"/>
      <c r="AA23" s="524"/>
      <c r="AB23" s="524"/>
      <c r="AC23" s="524"/>
      <c r="AD23" s="524"/>
      <c r="AE23" s="524"/>
      <c r="AF23" s="524" t="s">
        <v>19</v>
      </c>
      <c r="AG23" s="524"/>
      <c r="AH23" s="524" t="s">
        <v>18</v>
      </c>
      <c r="AI23" s="524"/>
      <c r="AJ23" s="515" t="s">
        <v>17</v>
      </c>
      <c r="AK23" s="515" t="s">
        <v>16</v>
      </c>
      <c r="AL23" s="515" t="s">
        <v>15</v>
      </c>
      <c r="AM23" s="515" t="s">
        <v>14</v>
      </c>
      <c r="AN23" s="515" t="s">
        <v>13</v>
      </c>
      <c r="AO23" s="515" t="s">
        <v>12</v>
      </c>
      <c r="AP23" s="515" t="s">
        <v>11</v>
      </c>
      <c r="AQ23" s="526" t="s">
        <v>8</v>
      </c>
      <c r="AR23" s="524"/>
      <c r="AS23" s="524"/>
      <c r="AT23" s="524"/>
      <c r="AU23" s="524"/>
      <c r="AV23" s="529"/>
    </row>
    <row r="24" spans="1:48" s="21" customFormat="1" ht="96.75" customHeight="1" x14ac:dyDescent="0.25">
      <c r="A24" s="517"/>
      <c r="B24" s="520"/>
      <c r="C24" s="517"/>
      <c r="D24" s="517"/>
      <c r="E24" s="531"/>
      <c r="F24" s="533"/>
      <c r="G24" s="533"/>
      <c r="H24" s="533"/>
      <c r="I24" s="537"/>
      <c r="J24" s="537"/>
      <c r="K24" s="537"/>
      <c r="L24" s="533"/>
      <c r="M24" s="517"/>
      <c r="N24" s="517"/>
      <c r="O24" s="517"/>
      <c r="P24" s="524"/>
      <c r="Q24" s="524"/>
      <c r="R24" s="524"/>
      <c r="S24" s="535"/>
      <c r="T24" s="535"/>
      <c r="U24" s="525"/>
      <c r="V24" s="525"/>
      <c r="W24" s="524"/>
      <c r="X24" s="524"/>
      <c r="Y24" s="524"/>
      <c r="Z24" s="524"/>
      <c r="AA24" s="524"/>
      <c r="AB24" s="524"/>
      <c r="AC24" s="524"/>
      <c r="AD24" s="524"/>
      <c r="AE24" s="524"/>
      <c r="AF24" s="120" t="s">
        <v>10</v>
      </c>
      <c r="AG24" s="120" t="s">
        <v>9</v>
      </c>
      <c r="AH24" s="121" t="s">
        <v>1</v>
      </c>
      <c r="AI24" s="121" t="s">
        <v>8</v>
      </c>
      <c r="AJ24" s="517"/>
      <c r="AK24" s="517"/>
      <c r="AL24" s="517"/>
      <c r="AM24" s="517"/>
      <c r="AN24" s="517"/>
      <c r="AO24" s="517"/>
      <c r="AP24" s="517"/>
      <c r="AQ24" s="527"/>
      <c r="AR24" s="524"/>
      <c r="AS24" s="524"/>
      <c r="AT24" s="524"/>
      <c r="AU24" s="524"/>
      <c r="AV24" s="52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76">
        <v>1</v>
      </c>
      <c r="B26" s="377" t="s">
        <v>534</v>
      </c>
      <c r="C26" s="377" t="s">
        <v>60</v>
      </c>
      <c r="D26" s="378">
        <f>'6.1. Паспорт сетевой график'!H53</f>
        <v>46387</v>
      </c>
      <c r="E26" s="379"/>
      <c r="F26" s="379"/>
      <c r="G26" s="379"/>
      <c r="H26" s="379"/>
      <c r="I26" s="379"/>
      <c r="J26" s="379"/>
      <c r="K26" s="380">
        <f>'6.2. Паспорт фин осв ввод'!D41</f>
        <v>0</v>
      </c>
      <c r="L26" s="379"/>
      <c r="M26" s="381" t="s">
        <v>543</v>
      </c>
      <c r="N26" s="382" t="s">
        <v>544</v>
      </c>
      <c r="O26" s="383" t="s">
        <v>534</v>
      </c>
      <c r="P26" s="384">
        <v>1348.34033</v>
      </c>
      <c r="Q26" s="382" t="s">
        <v>545</v>
      </c>
      <c r="R26" s="384">
        <v>1348.34033</v>
      </c>
      <c r="S26" s="381" t="s">
        <v>546</v>
      </c>
      <c r="T26" s="381" t="s">
        <v>546</v>
      </c>
      <c r="U26" s="379">
        <v>2</v>
      </c>
      <c r="V26" s="379">
        <v>2</v>
      </c>
      <c r="W26" s="382" t="s">
        <v>547</v>
      </c>
      <c r="X26" s="385">
        <v>1248.3409999999999</v>
      </c>
      <c r="Y26" s="381"/>
      <c r="Z26" s="386"/>
      <c r="AA26" s="384"/>
      <c r="AB26" s="385">
        <v>1248.3409999999999</v>
      </c>
      <c r="AC26" s="382" t="s">
        <v>547</v>
      </c>
      <c r="AD26" s="384">
        <f>'8. Общие сведения'!B59*1000</f>
        <v>268.95787000000001</v>
      </c>
      <c r="AE26" s="384">
        <f>AD26</f>
        <v>268.95787000000001</v>
      </c>
      <c r="AF26" s="379">
        <v>32211949598</v>
      </c>
      <c r="AG26" s="381" t="s">
        <v>548</v>
      </c>
      <c r="AH26" s="386">
        <v>44926</v>
      </c>
      <c r="AI26" s="386">
        <v>44908</v>
      </c>
      <c r="AJ26" s="386">
        <v>44918</v>
      </c>
      <c r="AK26" s="386">
        <v>44957</v>
      </c>
      <c r="AL26" s="381"/>
      <c r="AM26" s="381"/>
      <c r="AN26" s="386"/>
      <c r="AO26" s="381"/>
      <c r="AP26" s="386">
        <v>44593</v>
      </c>
      <c r="AQ26" s="386">
        <v>44593</v>
      </c>
      <c r="AR26" s="386">
        <v>44593</v>
      </c>
      <c r="AS26" s="386">
        <v>44593</v>
      </c>
      <c r="AT26" s="386">
        <v>45107</v>
      </c>
      <c r="AU26" s="381"/>
      <c r="AV26" s="382" t="s">
        <v>554</v>
      </c>
    </row>
    <row r="27" spans="1:48" s="19" customFormat="1" ht="12.75" x14ac:dyDescent="0.2">
      <c r="A27" s="376"/>
      <c r="B27" s="377"/>
      <c r="C27" s="377"/>
      <c r="D27" s="378"/>
      <c r="E27" s="379"/>
      <c r="F27" s="379"/>
      <c r="G27" s="379"/>
      <c r="H27" s="379"/>
      <c r="I27" s="379"/>
      <c r="J27" s="379"/>
      <c r="K27" s="380"/>
      <c r="L27" s="379"/>
      <c r="M27" s="381"/>
      <c r="N27" s="381"/>
      <c r="O27" s="381"/>
      <c r="P27" s="384"/>
      <c r="Q27" s="381"/>
      <c r="R27" s="384"/>
      <c r="S27" s="381"/>
      <c r="T27" s="381"/>
      <c r="U27" s="379"/>
      <c r="V27" s="379"/>
      <c r="W27" s="382" t="s">
        <v>549</v>
      </c>
      <c r="X27" s="385">
        <v>1280.8399999999999</v>
      </c>
      <c r="Y27" s="381"/>
      <c r="Z27" s="386"/>
      <c r="AA27" s="384"/>
      <c r="AB27" s="384"/>
      <c r="AC27" s="384"/>
      <c r="AD27" s="384"/>
      <c r="AE27" s="384"/>
      <c r="AF27" s="379"/>
      <c r="AG27" s="381"/>
      <c r="AH27" s="386"/>
      <c r="AI27" s="386"/>
      <c r="AJ27" s="386"/>
      <c r="AK27" s="386"/>
      <c r="AL27" s="381"/>
      <c r="AM27" s="381"/>
      <c r="AN27" s="386"/>
      <c r="AO27" s="381"/>
      <c r="AP27" s="386"/>
      <c r="AQ27" s="386"/>
      <c r="AR27" s="386"/>
      <c r="AS27" s="386"/>
      <c r="AT27" s="386"/>
      <c r="AU27" s="381"/>
      <c r="AV27" s="381"/>
    </row>
    <row r="28" spans="1:48" s="19" customFormat="1" ht="12.75" x14ac:dyDescent="0.2">
      <c r="A28" s="376"/>
      <c r="B28" s="377"/>
      <c r="C28" s="377"/>
      <c r="D28" s="378"/>
      <c r="E28" s="379"/>
      <c r="F28" s="379"/>
      <c r="G28" s="379"/>
      <c r="H28" s="379"/>
      <c r="I28" s="379"/>
      <c r="J28" s="379"/>
      <c r="K28" s="380"/>
      <c r="L28" s="379"/>
      <c r="M28" s="381"/>
      <c r="N28" s="381"/>
      <c r="O28" s="381"/>
      <c r="P28" s="384"/>
      <c r="Q28" s="381"/>
      <c r="R28" s="384"/>
      <c r="S28" s="381"/>
      <c r="T28" s="381"/>
      <c r="U28" s="379"/>
      <c r="V28" s="379"/>
      <c r="W28" s="381"/>
      <c r="X28" s="384"/>
      <c r="Y28" s="381"/>
      <c r="Z28" s="386"/>
      <c r="AA28" s="384"/>
      <c r="AB28" s="384"/>
      <c r="AC28" s="384"/>
      <c r="AD28" s="384"/>
      <c r="AE28" s="384"/>
      <c r="AF28" s="379"/>
      <c r="AG28" s="381"/>
      <c r="AH28" s="386"/>
      <c r="AI28" s="386"/>
      <c r="AJ28" s="386"/>
      <c r="AK28" s="386"/>
      <c r="AL28" s="381"/>
      <c r="AM28" s="381"/>
      <c r="AN28" s="386"/>
      <c r="AO28" s="381"/>
      <c r="AP28" s="386"/>
      <c r="AQ28" s="386"/>
      <c r="AR28" s="386"/>
      <c r="AS28" s="386"/>
      <c r="AT28" s="386"/>
      <c r="AU28" s="381"/>
      <c r="AV28" s="381"/>
    </row>
    <row r="29" spans="1:48" s="19" customFormat="1" ht="12.75" x14ac:dyDescent="0.2">
      <c r="A29" s="376"/>
      <c r="B29" s="377"/>
      <c r="C29" s="377"/>
      <c r="D29" s="378"/>
      <c r="E29" s="379"/>
      <c r="F29" s="379"/>
      <c r="G29" s="379"/>
      <c r="H29" s="379"/>
      <c r="I29" s="379"/>
      <c r="J29" s="379"/>
      <c r="K29" s="380"/>
      <c r="L29" s="379"/>
      <c r="M29" s="381"/>
      <c r="N29" s="381"/>
      <c r="O29" s="381"/>
      <c r="P29" s="384"/>
      <c r="Q29" s="381"/>
      <c r="R29" s="384"/>
      <c r="S29" s="381"/>
      <c r="T29" s="381"/>
      <c r="U29" s="379"/>
      <c r="V29" s="379"/>
      <c r="W29" s="381"/>
      <c r="X29" s="384"/>
      <c r="Y29" s="381"/>
      <c r="Z29" s="386"/>
      <c r="AA29" s="384"/>
      <c r="AB29" s="384"/>
      <c r="AC29" s="384"/>
      <c r="AD29" s="384"/>
      <c r="AE29" s="384"/>
      <c r="AF29" s="379"/>
      <c r="AG29" s="381"/>
      <c r="AH29" s="386"/>
      <c r="AI29" s="386"/>
      <c r="AJ29" s="386"/>
      <c r="AK29" s="386"/>
      <c r="AL29" s="381"/>
      <c r="AM29" s="381"/>
      <c r="AN29" s="386"/>
      <c r="AO29" s="381"/>
      <c r="AP29" s="386"/>
      <c r="AQ29" s="386"/>
      <c r="AR29" s="386"/>
      <c r="AS29" s="386"/>
      <c r="AT29" s="386"/>
      <c r="AU29" s="381"/>
      <c r="AV29" s="381"/>
    </row>
    <row r="30" spans="1:48" x14ac:dyDescent="0.25">
      <c r="AD30" s="387">
        <f>SUM(AD26:AD29)</f>
        <v>268.95787000000001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G19" sqref="G19"/>
    </sheetView>
  </sheetViews>
  <sheetFormatPr defaultRowHeight="15.75" x14ac:dyDescent="0.25"/>
  <cols>
    <col min="1" max="2" width="66.140625" style="92" customWidth="1"/>
    <col min="3" max="3" width="9.140625" style="93" hidden="1" customWidth="1"/>
    <col min="4" max="256" width="8.85546875" style="93"/>
    <col min="257" max="258" width="66.140625" style="93" customWidth="1"/>
    <col min="259" max="512" width="8.85546875" style="93"/>
    <col min="513" max="514" width="66.140625" style="93" customWidth="1"/>
    <col min="515" max="768" width="8.85546875" style="93"/>
    <col min="769" max="770" width="66.140625" style="93" customWidth="1"/>
    <col min="771" max="1024" width="8.85546875" style="93"/>
    <col min="1025" max="1026" width="66.140625" style="93" customWidth="1"/>
    <col min="1027" max="1280" width="8.85546875" style="93"/>
    <col min="1281" max="1282" width="66.140625" style="93" customWidth="1"/>
    <col min="1283" max="1536" width="8.85546875" style="93"/>
    <col min="1537" max="1538" width="66.140625" style="93" customWidth="1"/>
    <col min="1539" max="1792" width="8.85546875" style="93"/>
    <col min="1793" max="1794" width="66.140625" style="93" customWidth="1"/>
    <col min="1795" max="2048" width="8.85546875" style="93"/>
    <col min="2049" max="2050" width="66.140625" style="93" customWidth="1"/>
    <col min="2051" max="2304" width="8.85546875" style="93"/>
    <col min="2305" max="2306" width="66.140625" style="93" customWidth="1"/>
    <col min="2307" max="2560" width="8.85546875" style="93"/>
    <col min="2561" max="2562" width="66.140625" style="93" customWidth="1"/>
    <col min="2563" max="2816" width="8.85546875" style="93"/>
    <col min="2817" max="2818" width="66.140625" style="93" customWidth="1"/>
    <col min="2819" max="3072" width="8.85546875" style="93"/>
    <col min="3073" max="3074" width="66.140625" style="93" customWidth="1"/>
    <col min="3075" max="3328" width="8.85546875" style="93"/>
    <col min="3329" max="3330" width="66.140625" style="93" customWidth="1"/>
    <col min="3331" max="3584" width="8.85546875" style="93"/>
    <col min="3585" max="3586" width="66.140625" style="93" customWidth="1"/>
    <col min="3587" max="3840" width="8.85546875" style="93"/>
    <col min="3841" max="3842" width="66.140625" style="93" customWidth="1"/>
    <col min="3843" max="4096" width="8.85546875" style="93"/>
    <col min="4097" max="4098" width="66.140625" style="93" customWidth="1"/>
    <col min="4099" max="4352" width="8.85546875" style="93"/>
    <col min="4353" max="4354" width="66.140625" style="93" customWidth="1"/>
    <col min="4355" max="4608" width="8.85546875" style="93"/>
    <col min="4609" max="4610" width="66.140625" style="93" customWidth="1"/>
    <col min="4611" max="4864" width="8.85546875" style="93"/>
    <col min="4865" max="4866" width="66.140625" style="93" customWidth="1"/>
    <col min="4867" max="5120" width="8.85546875" style="93"/>
    <col min="5121" max="5122" width="66.140625" style="93" customWidth="1"/>
    <col min="5123" max="5376" width="8.85546875" style="93"/>
    <col min="5377" max="5378" width="66.140625" style="93" customWidth="1"/>
    <col min="5379" max="5632" width="8.85546875" style="93"/>
    <col min="5633" max="5634" width="66.140625" style="93" customWidth="1"/>
    <col min="5635" max="5888" width="8.85546875" style="93"/>
    <col min="5889" max="5890" width="66.140625" style="93" customWidth="1"/>
    <col min="5891" max="6144" width="8.85546875" style="93"/>
    <col min="6145" max="6146" width="66.140625" style="93" customWidth="1"/>
    <col min="6147" max="6400" width="8.85546875" style="93"/>
    <col min="6401" max="6402" width="66.140625" style="93" customWidth="1"/>
    <col min="6403" max="6656" width="8.85546875" style="93"/>
    <col min="6657" max="6658" width="66.140625" style="93" customWidth="1"/>
    <col min="6659" max="6912" width="8.85546875" style="93"/>
    <col min="6913" max="6914" width="66.140625" style="93" customWidth="1"/>
    <col min="6915" max="7168" width="8.85546875" style="93"/>
    <col min="7169" max="7170" width="66.140625" style="93" customWidth="1"/>
    <col min="7171" max="7424" width="8.85546875" style="93"/>
    <col min="7425" max="7426" width="66.140625" style="93" customWidth="1"/>
    <col min="7427" max="7680" width="8.85546875" style="93"/>
    <col min="7681" max="7682" width="66.140625" style="93" customWidth="1"/>
    <col min="7683" max="7936" width="8.85546875" style="93"/>
    <col min="7937" max="7938" width="66.140625" style="93" customWidth="1"/>
    <col min="7939" max="8192" width="8.85546875" style="93"/>
    <col min="8193" max="8194" width="66.140625" style="93" customWidth="1"/>
    <col min="8195" max="8448" width="8.85546875" style="93"/>
    <col min="8449" max="8450" width="66.140625" style="93" customWidth="1"/>
    <col min="8451" max="8704" width="8.85546875" style="93"/>
    <col min="8705" max="8706" width="66.140625" style="93" customWidth="1"/>
    <col min="8707" max="8960" width="8.85546875" style="93"/>
    <col min="8961" max="8962" width="66.140625" style="93" customWidth="1"/>
    <col min="8963" max="9216" width="8.85546875" style="93"/>
    <col min="9217" max="9218" width="66.140625" style="93" customWidth="1"/>
    <col min="9219" max="9472" width="8.85546875" style="93"/>
    <col min="9473" max="9474" width="66.140625" style="93" customWidth="1"/>
    <col min="9475" max="9728" width="8.85546875" style="93"/>
    <col min="9729" max="9730" width="66.140625" style="93" customWidth="1"/>
    <col min="9731" max="9984" width="8.85546875" style="93"/>
    <col min="9985" max="9986" width="66.140625" style="93" customWidth="1"/>
    <col min="9987" max="10240" width="8.85546875" style="93"/>
    <col min="10241" max="10242" width="66.140625" style="93" customWidth="1"/>
    <col min="10243" max="10496" width="8.85546875" style="93"/>
    <col min="10497" max="10498" width="66.140625" style="93" customWidth="1"/>
    <col min="10499" max="10752" width="8.85546875" style="93"/>
    <col min="10753" max="10754" width="66.140625" style="93" customWidth="1"/>
    <col min="10755" max="11008" width="8.85546875" style="93"/>
    <col min="11009" max="11010" width="66.140625" style="93" customWidth="1"/>
    <col min="11011" max="11264" width="8.85546875" style="93"/>
    <col min="11265" max="11266" width="66.140625" style="93" customWidth="1"/>
    <col min="11267" max="11520" width="8.85546875" style="93"/>
    <col min="11521" max="11522" width="66.140625" style="93" customWidth="1"/>
    <col min="11523" max="11776" width="8.85546875" style="93"/>
    <col min="11777" max="11778" width="66.140625" style="93" customWidth="1"/>
    <col min="11779" max="12032" width="8.85546875" style="93"/>
    <col min="12033" max="12034" width="66.140625" style="93" customWidth="1"/>
    <col min="12035" max="12288" width="8.85546875" style="93"/>
    <col min="12289" max="12290" width="66.140625" style="93" customWidth="1"/>
    <col min="12291" max="12544" width="8.85546875" style="93"/>
    <col min="12545" max="12546" width="66.140625" style="93" customWidth="1"/>
    <col min="12547" max="12800" width="8.85546875" style="93"/>
    <col min="12801" max="12802" width="66.140625" style="93" customWidth="1"/>
    <col min="12803" max="13056" width="8.85546875" style="93"/>
    <col min="13057" max="13058" width="66.140625" style="93" customWidth="1"/>
    <col min="13059" max="13312" width="8.85546875" style="93"/>
    <col min="13313" max="13314" width="66.140625" style="93" customWidth="1"/>
    <col min="13315" max="13568" width="8.85546875" style="93"/>
    <col min="13569" max="13570" width="66.140625" style="93" customWidth="1"/>
    <col min="13571" max="13824" width="8.85546875" style="93"/>
    <col min="13825" max="13826" width="66.140625" style="93" customWidth="1"/>
    <col min="13827" max="14080" width="8.85546875" style="93"/>
    <col min="14081" max="14082" width="66.140625" style="93" customWidth="1"/>
    <col min="14083" max="14336" width="8.85546875" style="93"/>
    <col min="14337" max="14338" width="66.140625" style="93" customWidth="1"/>
    <col min="14339" max="14592" width="8.85546875" style="93"/>
    <col min="14593" max="14594" width="66.140625" style="93" customWidth="1"/>
    <col min="14595" max="14848" width="8.85546875" style="93"/>
    <col min="14849" max="14850" width="66.140625" style="93" customWidth="1"/>
    <col min="14851" max="15104" width="8.85546875" style="93"/>
    <col min="15105" max="15106" width="66.140625" style="93" customWidth="1"/>
    <col min="15107" max="15360" width="8.85546875" style="93"/>
    <col min="15361" max="15362" width="66.140625" style="93" customWidth="1"/>
    <col min="15363" max="15616" width="8.85546875" style="93"/>
    <col min="15617" max="15618" width="66.140625" style="93" customWidth="1"/>
    <col min="15619" max="15872" width="8.85546875" style="93"/>
    <col min="15873" max="15874" width="66.140625" style="93" customWidth="1"/>
    <col min="15875" max="16128" width="8.85546875" style="93"/>
    <col min="16129" max="16130" width="66.140625" style="93" customWidth="1"/>
    <col min="16131" max="16384" width="8.85546875" style="93"/>
  </cols>
  <sheetData>
    <row r="1" spans="1:8" ht="18.75" x14ac:dyDescent="0.25">
      <c r="B1" s="34" t="s">
        <v>65</v>
      </c>
    </row>
    <row r="2" spans="1:8" ht="18.75" x14ac:dyDescent="0.3">
      <c r="B2" s="14" t="s">
        <v>7</v>
      </c>
    </row>
    <row r="3" spans="1:8" ht="18.75" x14ac:dyDescent="0.3">
      <c r="B3" s="14" t="s">
        <v>465</v>
      </c>
    </row>
    <row r="4" spans="1:8" x14ac:dyDescent="0.25">
      <c r="B4" s="38"/>
    </row>
    <row r="5" spans="1:8" ht="18.75" x14ac:dyDescent="0.3">
      <c r="A5" s="539" t="str">
        <f>'1. паспорт местоположение'!A5:C5</f>
        <v>Год раскрытия информации: 2025 год</v>
      </c>
      <c r="B5" s="539"/>
      <c r="C5" s="64"/>
      <c r="D5" s="64"/>
      <c r="E5" s="64"/>
      <c r="F5" s="64"/>
      <c r="G5" s="64"/>
      <c r="H5" s="64"/>
    </row>
    <row r="6" spans="1:8" ht="18.75" x14ac:dyDescent="0.3">
      <c r="A6" s="200"/>
      <c r="B6" s="200"/>
      <c r="C6" s="200"/>
      <c r="D6" s="200"/>
      <c r="E6" s="200"/>
      <c r="F6" s="200"/>
      <c r="G6" s="200"/>
      <c r="H6" s="200"/>
    </row>
    <row r="7" spans="1:8" ht="18.75" x14ac:dyDescent="0.25">
      <c r="A7" s="425" t="s">
        <v>6</v>
      </c>
      <c r="B7" s="425"/>
      <c r="C7" s="125"/>
      <c r="D7" s="125"/>
      <c r="E7" s="125"/>
      <c r="F7" s="125"/>
      <c r="G7" s="125"/>
      <c r="H7" s="125"/>
    </row>
    <row r="8" spans="1:8" ht="18.75" x14ac:dyDescent="0.25">
      <c r="A8" s="125"/>
      <c r="B8" s="125"/>
      <c r="C8" s="125"/>
      <c r="D8" s="125"/>
      <c r="E8" s="125"/>
      <c r="F8" s="125"/>
      <c r="G8" s="125"/>
      <c r="H8" s="125"/>
    </row>
    <row r="9" spans="1:8" x14ac:dyDescent="0.25">
      <c r="A9" s="419" t="str">
        <f>'1. паспорт местоположение'!A9:C9</f>
        <v>Акционерное общество "Россети Янтарь" ДЗО  ПАО "Россети"</v>
      </c>
      <c r="B9" s="419"/>
      <c r="C9" s="139"/>
      <c r="D9" s="139"/>
      <c r="E9" s="139"/>
      <c r="F9" s="139"/>
      <c r="G9" s="139"/>
      <c r="H9" s="139"/>
    </row>
    <row r="10" spans="1:8" x14ac:dyDescent="0.25">
      <c r="A10" s="421" t="s">
        <v>5</v>
      </c>
      <c r="B10" s="421"/>
      <c r="C10" s="127"/>
      <c r="D10" s="127"/>
      <c r="E10" s="127"/>
      <c r="F10" s="127"/>
      <c r="G10" s="127"/>
      <c r="H10" s="127"/>
    </row>
    <row r="11" spans="1:8" ht="18.75" x14ac:dyDescent="0.25">
      <c r="A11" s="125"/>
      <c r="B11" s="125"/>
      <c r="C11" s="125"/>
      <c r="D11" s="125"/>
      <c r="E11" s="125"/>
      <c r="F11" s="125"/>
      <c r="G11" s="125"/>
      <c r="H11" s="125"/>
    </row>
    <row r="12" spans="1:8" x14ac:dyDescent="0.25">
      <c r="A12" s="419" t="str">
        <f>'1. паспорт местоположение'!A12:C12</f>
        <v>L_19-1056</v>
      </c>
      <c r="B12" s="419"/>
      <c r="C12" s="139"/>
      <c r="D12" s="139"/>
      <c r="E12" s="139"/>
      <c r="F12" s="139"/>
      <c r="G12" s="139"/>
      <c r="H12" s="139"/>
    </row>
    <row r="13" spans="1:8" x14ac:dyDescent="0.25">
      <c r="A13" s="421" t="s">
        <v>4</v>
      </c>
      <c r="B13" s="421"/>
      <c r="C13" s="127"/>
      <c r="D13" s="127"/>
      <c r="E13" s="127"/>
      <c r="F13" s="127"/>
      <c r="G13" s="127"/>
      <c r="H13" s="127"/>
    </row>
    <row r="14" spans="1:8" ht="18.75" x14ac:dyDescent="0.25">
      <c r="A14" s="10"/>
      <c r="B14" s="10"/>
      <c r="C14" s="10"/>
      <c r="D14" s="10"/>
      <c r="E14" s="10"/>
      <c r="F14" s="10"/>
      <c r="G14" s="10"/>
      <c r="H14" s="10"/>
    </row>
    <row r="15" spans="1:8" ht="39" customHeight="1" x14ac:dyDescent="0.25">
      <c r="A15" s="540" t="str">
        <f>'1. паспорт местоположение'!A15:C15</f>
        <v>Строительство КЛ 6 кВ взамен существующей КЛ 6 кВ Ф-11 (инв. № 5006787) от ПС 110 кВ О-5 Советск до ТП 6/0,4 кВ № 259 протяженностью 1,425 км в г. Советск</v>
      </c>
      <c r="B15" s="454"/>
      <c r="C15" s="139"/>
      <c r="D15" s="139"/>
      <c r="E15" s="139"/>
      <c r="F15" s="139"/>
      <c r="G15" s="139"/>
      <c r="H15" s="139"/>
    </row>
    <row r="16" spans="1:8" x14ac:dyDescent="0.25">
      <c r="A16" s="421" t="s">
        <v>3</v>
      </c>
      <c r="B16" s="421"/>
      <c r="C16" s="127"/>
      <c r="D16" s="127"/>
      <c r="E16" s="127"/>
      <c r="F16" s="127"/>
      <c r="G16" s="127"/>
      <c r="H16" s="127"/>
    </row>
    <row r="17" spans="1:2" x14ac:dyDescent="0.25">
      <c r="B17" s="94"/>
    </row>
    <row r="18" spans="1:2" x14ac:dyDescent="0.25">
      <c r="A18" s="541" t="s">
        <v>447</v>
      </c>
      <c r="B18" s="542"/>
    </row>
    <row r="19" spans="1:2" x14ac:dyDescent="0.25">
      <c r="B19" s="38"/>
    </row>
    <row r="20" spans="1:2" ht="16.5" thickBot="1" x14ac:dyDescent="0.3">
      <c r="B20" s="95"/>
    </row>
    <row r="21" spans="1:2" ht="45.75" thickBot="1" x14ac:dyDescent="0.3">
      <c r="A21" s="96" t="s">
        <v>322</v>
      </c>
      <c r="B21" s="198" t="str">
        <f>A15</f>
        <v>Строительство КЛ 6 кВ взамен существующей КЛ 6 кВ Ф-11 (инв. № 5006787) от ПС 110 кВ О-5 Советск до ТП 6/0,4 кВ № 259 протяженностью 1,425 км в г. Советск</v>
      </c>
    </row>
    <row r="22" spans="1:2" ht="16.5" thickBot="1" x14ac:dyDescent="0.3">
      <c r="A22" s="96" t="s">
        <v>323</v>
      </c>
      <c r="B22" s="97" t="str">
        <f>CONCATENATE('1. паспорт местоположение'!C26,", ",'1. паспорт местоположение'!C27)</f>
        <v>Калининградская область, Советский городской округ</v>
      </c>
    </row>
    <row r="23" spans="1:2" ht="16.5" thickBot="1" x14ac:dyDescent="0.3">
      <c r="A23" s="96" t="s">
        <v>303</v>
      </c>
      <c r="B23" s="98" t="s">
        <v>532</v>
      </c>
    </row>
    <row r="24" spans="1:2" ht="16.5" thickBot="1" x14ac:dyDescent="0.3">
      <c r="A24" s="96" t="s">
        <v>324</v>
      </c>
      <c r="B24" s="98" t="s">
        <v>523</v>
      </c>
    </row>
    <row r="25" spans="1:2" ht="16.5" thickBot="1" x14ac:dyDescent="0.3">
      <c r="A25" s="99" t="s">
        <v>325</v>
      </c>
      <c r="B25" s="97">
        <v>2026</v>
      </c>
    </row>
    <row r="26" spans="1:2" ht="16.5" thickBot="1" x14ac:dyDescent="0.3">
      <c r="A26" s="100" t="s">
        <v>326</v>
      </c>
      <c r="B26" s="101" t="s">
        <v>526</v>
      </c>
    </row>
    <row r="27" spans="1:2" ht="29.25" thickBot="1" x14ac:dyDescent="0.3">
      <c r="A27" s="108" t="s">
        <v>555</v>
      </c>
      <c r="B27" s="199">
        <f>'6.2. Паспорт фин осв ввод'!C24</f>
        <v>17.292135120000001</v>
      </c>
    </row>
    <row r="28" spans="1:2" ht="105.75" thickBot="1" x14ac:dyDescent="0.3">
      <c r="A28" s="103" t="s">
        <v>327</v>
      </c>
      <c r="B28" s="258" t="s">
        <v>528</v>
      </c>
    </row>
    <row r="29" spans="1:2" ht="29.25" thickBot="1" x14ac:dyDescent="0.3">
      <c r="A29" s="109" t="s">
        <v>510</v>
      </c>
      <c r="B29" s="267">
        <f>'7. Паспорт отчет о закупке'!AD30/1000</f>
        <v>0.26895786999999999</v>
      </c>
    </row>
    <row r="30" spans="1:2" ht="29.25" thickBot="1" x14ac:dyDescent="0.3">
      <c r="A30" s="109" t="s">
        <v>511</v>
      </c>
      <c r="B30" s="267">
        <f>B32+B41+B58</f>
        <v>0.26895786999999999</v>
      </c>
    </row>
    <row r="31" spans="1:2" ht="16.5" thickBot="1" x14ac:dyDescent="0.3">
      <c r="A31" s="103" t="s">
        <v>328</v>
      </c>
      <c r="B31" s="267"/>
    </row>
    <row r="32" spans="1:2" ht="29.25" thickBot="1" x14ac:dyDescent="0.3">
      <c r="A32" s="109" t="s">
        <v>329</v>
      </c>
      <c r="B32" s="267">
        <f>B33+B37</f>
        <v>0</v>
      </c>
    </row>
    <row r="33" spans="1:3" s="203" customFormat="1" ht="30.75" thickBot="1" x14ac:dyDescent="0.3">
      <c r="A33" s="207" t="s">
        <v>512</v>
      </c>
      <c r="B33" s="268">
        <v>0</v>
      </c>
    </row>
    <row r="34" spans="1:3" ht="16.5" thickBot="1" x14ac:dyDescent="0.3">
      <c r="A34" s="103" t="s">
        <v>330</v>
      </c>
      <c r="B34" s="204">
        <f>B33/$B$27</f>
        <v>0</v>
      </c>
    </row>
    <row r="35" spans="1:3" ht="16.5" thickBot="1" x14ac:dyDescent="0.3">
      <c r="A35" s="103" t="s">
        <v>513</v>
      </c>
      <c r="B35" s="267">
        <v>0</v>
      </c>
      <c r="C35" s="93">
        <v>1</v>
      </c>
    </row>
    <row r="36" spans="1:3" ht="16.5" thickBot="1" x14ac:dyDescent="0.3">
      <c r="A36" s="103" t="s">
        <v>514</v>
      </c>
      <c r="B36" s="267">
        <v>0</v>
      </c>
      <c r="C36" s="93">
        <v>2</v>
      </c>
    </row>
    <row r="37" spans="1:3" s="203" customFormat="1" ht="30.75" thickBot="1" x14ac:dyDescent="0.3">
      <c r="A37" s="207" t="s">
        <v>512</v>
      </c>
      <c r="B37" s="268">
        <v>0</v>
      </c>
    </row>
    <row r="38" spans="1:3" ht="16.5" thickBot="1" x14ac:dyDescent="0.3">
      <c r="A38" s="103" t="s">
        <v>330</v>
      </c>
      <c r="B38" s="204">
        <f>B37/$B$27</f>
        <v>0</v>
      </c>
    </row>
    <row r="39" spans="1:3" ht="16.5" thickBot="1" x14ac:dyDescent="0.3">
      <c r="A39" s="103" t="s">
        <v>513</v>
      </c>
      <c r="B39" s="267">
        <v>0</v>
      </c>
      <c r="C39" s="93">
        <v>1</v>
      </c>
    </row>
    <row r="40" spans="1:3" ht="16.5" thickBot="1" x14ac:dyDescent="0.3">
      <c r="A40" s="103" t="s">
        <v>514</v>
      </c>
      <c r="B40" s="267">
        <v>0</v>
      </c>
      <c r="C40" s="93">
        <v>2</v>
      </c>
    </row>
    <row r="41" spans="1:3" ht="29.25" thickBot="1" x14ac:dyDescent="0.3">
      <c r="A41" s="109" t="s">
        <v>331</v>
      </c>
      <c r="B41" s="267">
        <f>B42+B46+B50+B54</f>
        <v>0</v>
      </c>
    </row>
    <row r="42" spans="1:3" s="203" customFormat="1" ht="30.75" thickBot="1" x14ac:dyDescent="0.3">
      <c r="A42" s="207" t="s">
        <v>512</v>
      </c>
      <c r="B42" s="268">
        <v>0</v>
      </c>
    </row>
    <row r="43" spans="1:3" ht="16.5" thickBot="1" x14ac:dyDescent="0.3">
      <c r="A43" s="103" t="s">
        <v>330</v>
      </c>
      <c r="B43" s="204">
        <f>B42/$B$27</f>
        <v>0</v>
      </c>
    </row>
    <row r="44" spans="1:3" ht="16.5" thickBot="1" x14ac:dyDescent="0.3">
      <c r="A44" s="103" t="s">
        <v>513</v>
      </c>
      <c r="B44" s="267">
        <v>0</v>
      </c>
      <c r="C44" s="93">
        <v>1</v>
      </c>
    </row>
    <row r="45" spans="1:3" ht="16.5" thickBot="1" x14ac:dyDescent="0.3">
      <c r="A45" s="103" t="s">
        <v>514</v>
      </c>
      <c r="B45" s="267">
        <v>0</v>
      </c>
      <c r="C45" s="93">
        <v>2</v>
      </c>
    </row>
    <row r="46" spans="1:3" s="203" customFormat="1" ht="30.75" thickBot="1" x14ac:dyDescent="0.3">
      <c r="A46" s="207" t="s">
        <v>512</v>
      </c>
      <c r="B46" s="268">
        <v>0</v>
      </c>
    </row>
    <row r="47" spans="1:3" ht="16.5" thickBot="1" x14ac:dyDescent="0.3">
      <c r="A47" s="103" t="s">
        <v>330</v>
      </c>
      <c r="B47" s="204">
        <f>B46/$B$27</f>
        <v>0</v>
      </c>
    </row>
    <row r="48" spans="1:3" ht="16.5" thickBot="1" x14ac:dyDescent="0.3">
      <c r="A48" s="103" t="s">
        <v>513</v>
      </c>
      <c r="B48" s="267">
        <v>0</v>
      </c>
      <c r="C48" s="93">
        <v>1</v>
      </c>
    </row>
    <row r="49" spans="1:3" ht="16.5" thickBot="1" x14ac:dyDescent="0.3">
      <c r="A49" s="103" t="s">
        <v>514</v>
      </c>
      <c r="B49" s="267">
        <v>0</v>
      </c>
      <c r="C49" s="93">
        <v>2</v>
      </c>
    </row>
    <row r="50" spans="1:3" s="203" customFormat="1" ht="30.75" thickBot="1" x14ac:dyDescent="0.3">
      <c r="A50" s="207" t="s">
        <v>512</v>
      </c>
      <c r="B50" s="268">
        <v>0</v>
      </c>
    </row>
    <row r="51" spans="1:3" ht="16.5" thickBot="1" x14ac:dyDescent="0.3">
      <c r="A51" s="103" t="s">
        <v>330</v>
      </c>
      <c r="B51" s="204">
        <f>B50/$B$27</f>
        <v>0</v>
      </c>
    </row>
    <row r="52" spans="1:3" ht="16.5" thickBot="1" x14ac:dyDescent="0.3">
      <c r="A52" s="103" t="s">
        <v>513</v>
      </c>
      <c r="B52" s="267">
        <v>0</v>
      </c>
      <c r="C52" s="93">
        <v>1</v>
      </c>
    </row>
    <row r="53" spans="1:3" ht="16.5" thickBot="1" x14ac:dyDescent="0.3">
      <c r="A53" s="103" t="s">
        <v>514</v>
      </c>
      <c r="B53" s="267">
        <v>0</v>
      </c>
      <c r="C53" s="93">
        <v>2</v>
      </c>
    </row>
    <row r="54" spans="1:3" s="203" customFormat="1" ht="30.75" thickBot="1" x14ac:dyDescent="0.3">
      <c r="A54" s="207" t="s">
        <v>512</v>
      </c>
      <c r="B54" s="268">
        <v>0</v>
      </c>
    </row>
    <row r="55" spans="1:3" ht="16.5" thickBot="1" x14ac:dyDescent="0.3">
      <c r="A55" s="103" t="s">
        <v>330</v>
      </c>
      <c r="B55" s="204">
        <f>B54/$B$27</f>
        <v>0</v>
      </c>
    </row>
    <row r="56" spans="1:3" ht="16.5" thickBot="1" x14ac:dyDescent="0.3">
      <c r="A56" s="103" t="s">
        <v>513</v>
      </c>
      <c r="B56" s="267">
        <v>0</v>
      </c>
      <c r="C56" s="93">
        <v>1</v>
      </c>
    </row>
    <row r="57" spans="1:3" ht="16.5" thickBot="1" x14ac:dyDescent="0.3">
      <c r="A57" s="103" t="s">
        <v>514</v>
      </c>
      <c r="B57" s="267">
        <v>0</v>
      </c>
      <c r="C57" s="93">
        <v>2</v>
      </c>
    </row>
    <row r="58" spans="1:3" ht="29.25" thickBot="1" x14ac:dyDescent="0.3">
      <c r="A58" s="109" t="s">
        <v>332</v>
      </c>
      <c r="B58" s="267">
        <f>B59+B63+B67+B71</f>
        <v>0.26895786999999999</v>
      </c>
    </row>
    <row r="59" spans="1:3" s="203" customFormat="1" ht="30.75" thickBot="1" x14ac:dyDescent="0.3">
      <c r="A59" s="388" t="s">
        <v>552</v>
      </c>
      <c r="B59" s="389">
        <v>0.26895786999999999</v>
      </c>
    </row>
    <row r="60" spans="1:3" ht="16.5" thickBot="1" x14ac:dyDescent="0.3">
      <c r="A60" s="103" t="s">
        <v>330</v>
      </c>
      <c r="B60" s="204">
        <f>B59/$B$27</f>
        <v>1.5553768700831199E-2</v>
      </c>
    </row>
    <row r="61" spans="1:3" ht="16.5" thickBot="1" x14ac:dyDescent="0.3">
      <c r="A61" s="103" t="s">
        <v>513</v>
      </c>
      <c r="B61" s="267">
        <v>0</v>
      </c>
      <c r="C61" s="93">
        <v>1</v>
      </c>
    </row>
    <row r="62" spans="1:3" ht="16.5" thickBot="1" x14ac:dyDescent="0.3">
      <c r="A62" s="103" t="s">
        <v>514</v>
      </c>
      <c r="B62" s="267">
        <v>0</v>
      </c>
      <c r="C62" s="93">
        <v>2</v>
      </c>
    </row>
    <row r="63" spans="1:3" s="203" customFormat="1" ht="30.75" thickBot="1" x14ac:dyDescent="0.3">
      <c r="A63" s="207" t="s">
        <v>512</v>
      </c>
      <c r="B63" s="268">
        <v>0</v>
      </c>
    </row>
    <row r="64" spans="1:3" ht="16.5" thickBot="1" x14ac:dyDescent="0.3">
      <c r="A64" s="103" t="s">
        <v>330</v>
      </c>
      <c r="B64" s="204">
        <f>B63/$B$27</f>
        <v>0</v>
      </c>
    </row>
    <row r="65" spans="1:3" ht="16.5" thickBot="1" x14ac:dyDescent="0.3">
      <c r="A65" s="103" t="s">
        <v>513</v>
      </c>
      <c r="B65" s="267">
        <v>0</v>
      </c>
      <c r="C65" s="93">
        <v>1</v>
      </c>
    </row>
    <row r="66" spans="1:3" ht="16.5" thickBot="1" x14ac:dyDescent="0.3">
      <c r="A66" s="103" t="s">
        <v>514</v>
      </c>
      <c r="B66" s="267">
        <v>0</v>
      </c>
      <c r="C66" s="93">
        <v>2</v>
      </c>
    </row>
    <row r="67" spans="1:3" s="203" customFormat="1" ht="30.75" thickBot="1" x14ac:dyDescent="0.3">
      <c r="A67" s="207" t="s">
        <v>512</v>
      </c>
      <c r="B67" s="268">
        <v>0</v>
      </c>
    </row>
    <row r="68" spans="1:3" ht="16.5" thickBot="1" x14ac:dyDescent="0.3">
      <c r="A68" s="103" t="s">
        <v>330</v>
      </c>
      <c r="B68" s="204">
        <f>B67/$B$27</f>
        <v>0</v>
      </c>
    </row>
    <row r="69" spans="1:3" ht="16.5" thickBot="1" x14ac:dyDescent="0.3">
      <c r="A69" s="103" t="s">
        <v>513</v>
      </c>
      <c r="B69" s="267">
        <v>0</v>
      </c>
      <c r="C69" s="93">
        <v>1</v>
      </c>
    </row>
    <row r="70" spans="1:3" ht="16.5" thickBot="1" x14ac:dyDescent="0.3">
      <c r="A70" s="103" t="s">
        <v>514</v>
      </c>
      <c r="B70" s="267">
        <v>0</v>
      </c>
      <c r="C70" s="93">
        <v>2</v>
      </c>
    </row>
    <row r="71" spans="1:3" s="203" customFormat="1" ht="30.75" thickBot="1" x14ac:dyDescent="0.3">
      <c r="A71" s="207" t="s">
        <v>512</v>
      </c>
      <c r="B71" s="268">
        <v>0</v>
      </c>
    </row>
    <row r="72" spans="1:3" ht="16.5" thickBot="1" x14ac:dyDescent="0.3">
      <c r="A72" s="103" t="s">
        <v>330</v>
      </c>
      <c r="B72" s="204">
        <f>B71/$B$27</f>
        <v>0</v>
      </c>
    </row>
    <row r="73" spans="1:3" ht="16.5" thickBot="1" x14ac:dyDescent="0.3">
      <c r="A73" s="103" t="s">
        <v>513</v>
      </c>
      <c r="B73" s="267">
        <v>0</v>
      </c>
      <c r="C73" s="93">
        <v>1</v>
      </c>
    </row>
    <row r="74" spans="1:3" ht="16.5" thickBot="1" x14ac:dyDescent="0.3">
      <c r="A74" s="103" t="s">
        <v>514</v>
      </c>
      <c r="B74" s="267">
        <v>0</v>
      </c>
      <c r="C74" s="93">
        <v>2</v>
      </c>
    </row>
    <row r="75" spans="1:3" ht="29.25" thickBot="1" x14ac:dyDescent="0.3">
      <c r="A75" s="102" t="s">
        <v>333</v>
      </c>
      <c r="B75" s="204">
        <f>B30/B27</f>
        <v>1.5553768700831199E-2</v>
      </c>
    </row>
    <row r="76" spans="1:3" ht="16.5" thickBot="1" x14ac:dyDescent="0.3">
      <c r="A76" s="104" t="s">
        <v>328</v>
      </c>
      <c r="B76" s="204"/>
    </row>
    <row r="77" spans="1:3" ht="16.5" thickBot="1" x14ac:dyDescent="0.3">
      <c r="A77" s="104" t="s">
        <v>334</v>
      </c>
      <c r="B77" s="204"/>
    </row>
    <row r="78" spans="1:3" ht="16.5" thickBot="1" x14ac:dyDescent="0.3">
      <c r="A78" s="104" t="s">
        <v>335</v>
      </c>
      <c r="B78" s="204"/>
    </row>
    <row r="79" spans="1:3" ht="16.5" thickBot="1" x14ac:dyDescent="0.3">
      <c r="A79" s="104" t="s">
        <v>336</v>
      </c>
      <c r="B79" s="204">
        <f>B59/B27</f>
        <v>1.5553768700831199E-2</v>
      </c>
    </row>
    <row r="80" spans="1:3" ht="16.5" thickBot="1" x14ac:dyDescent="0.3">
      <c r="A80" s="99" t="s">
        <v>337</v>
      </c>
      <c r="B80" s="205">
        <f>B81/$B$27</f>
        <v>0</v>
      </c>
    </row>
    <row r="81" spans="1:3" ht="16.5" thickBot="1" x14ac:dyDescent="0.3">
      <c r="A81" s="99" t="s">
        <v>338</v>
      </c>
      <c r="B81" s="269">
        <f xml:space="preserve"> SUMIF(C33:C74, 1,B33:B74)</f>
        <v>0</v>
      </c>
      <c r="C81" s="93">
        <f>'6.2. Паспорт фин осв ввод'!D24-'6.2. Паспорт фин осв ввод'!F24</f>
        <v>-17.292135120000001</v>
      </c>
    </row>
    <row r="82" spans="1:3" ht="16.5" thickBot="1" x14ac:dyDescent="0.3">
      <c r="A82" s="99" t="s">
        <v>339</v>
      </c>
      <c r="B82" s="205">
        <f>B83/$B$27</f>
        <v>0</v>
      </c>
    </row>
    <row r="83" spans="1:3" ht="16.5" thickBot="1" x14ac:dyDescent="0.3">
      <c r="A83" s="100" t="s">
        <v>340</v>
      </c>
      <c r="B83" s="269">
        <f xml:space="preserve"> SUMIF(C35:C76, 2,B35:B76)</f>
        <v>0</v>
      </c>
      <c r="C83" s="93">
        <f>'6.2. Паспорт фин осв ввод'!D30-'6.2. Паспорт фин осв ввод'!F30</f>
        <v>-14.454938909999999</v>
      </c>
    </row>
    <row r="84" spans="1:3" ht="15.6" customHeight="1" x14ac:dyDescent="0.25">
      <c r="A84" s="102" t="s">
        <v>341</v>
      </c>
      <c r="B84" s="104" t="s">
        <v>342</v>
      </c>
    </row>
    <row r="85" spans="1:3" x14ac:dyDescent="0.25">
      <c r="A85" s="106" t="s">
        <v>343</v>
      </c>
      <c r="B85" s="260" t="s">
        <v>534</v>
      </c>
    </row>
    <row r="86" spans="1:3" ht="30" x14ac:dyDescent="0.25">
      <c r="A86" s="106" t="s">
        <v>344</v>
      </c>
      <c r="B86" s="260" t="s">
        <v>553</v>
      </c>
    </row>
    <row r="87" spans="1:3" x14ac:dyDescent="0.25">
      <c r="A87" s="106" t="s">
        <v>345</v>
      </c>
      <c r="B87" s="260"/>
    </row>
    <row r="88" spans="1:3" x14ac:dyDescent="0.25">
      <c r="A88" s="106" t="s">
        <v>346</v>
      </c>
      <c r="B88" s="260"/>
    </row>
    <row r="89" spans="1:3" ht="16.5" thickBot="1" x14ac:dyDescent="0.3">
      <c r="A89" s="107" t="s">
        <v>347</v>
      </c>
      <c r="B89" s="261"/>
    </row>
    <row r="90" spans="1:3" ht="30.75" thickBot="1" x14ac:dyDescent="0.3">
      <c r="A90" s="104" t="s">
        <v>348</v>
      </c>
      <c r="B90" s="105" t="s">
        <v>501</v>
      </c>
    </row>
    <row r="91" spans="1:3" ht="29.25" thickBot="1" x14ac:dyDescent="0.3">
      <c r="A91" s="99" t="s">
        <v>349</v>
      </c>
      <c r="B91" s="258">
        <v>7</v>
      </c>
    </row>
    <row r="92" spans="1:3" ht="16.5" thickBot="1" x14ac:dyDescent="0.3">
      <c r="A92" s="104" t="s">
        <v>328</v>
      </c>
      <c r="B92" s="270"/>
    </row>
    <row r="93" spans="1:3" ht="16.5" thickBot="1" x14ac:dyDescent="0.3">
      <c r="A93" s="104" t="s">
        <v>350</v>
      </c>
      <c r="B93" s="258">
        <v>4</v>
      </c>
    </row>
    <row r="94" spans="1:3" ht="16.5" thickBot="1" x14ac:dyDescent="0.3">
      <c r="A94" s="104" t="s">
        <v>351</v>
      </c>
      <c r="B94" s="270">
        <v>3</v>
      </c>
    </row>
    <row r="95" spans="1:3" ht="16.5" thickBot="1" x14ac:dyDescent="0.3">
      <c r="A95" s="112" t="s">
        <v>352</v>
      </c>
      <c r="B95" s="370" t="s">
        <v>500</v>
      </c>
    </row>
    <row r="96" spans="1:3" ht="16.5" thickBot="1" x14ac:dyDescent="0.3">
      <c r="A96" s="99" t="s">
        <v>353</v>
      </c>
      <c r="B96" s="110"/>
    </row>
    <row r="97" spans="1:2" ht="16.5" thickBot="1" x14ac:dyDescent="0.3">
      <c r="A97" s="106" t="s">
        <v>354</v>
      </c>
      <c r="B97" s="271" t="s">
        <v>501</v>
      </c>
    </row>
    <row r="98" spans="1:2" ht="16.5" thickBot="1" x14ac:dyDescent="0.3">
      <c r="A98" s="106" t="s">
        <v>355</v>
      </c>
      <c r="B98" s="113" t="s">
        <v>501</v>
      </c>
    </row>
    <row r="99" spans="1:2" ht="16.5" thickBot="1" x14ac:dyDescent="0.3">
      <c r="A99" s="106" t="s">
        <v>356</v>
      </c>
      <c r="B99" s="113" t="s">
        <v>501</v>
      </c>
    </row>
    <row r="100" spans="1:2" ht="29.25" thickBot="1" x14ac:dyDescent="0.3">
      <c r="A100" s="114" t="s">
        <v>357</v>
      </c>
      <c r="B100" s="111" t="s">
        <v>504</v>
      </c>
    </row>
    <row r="101" spans="1:2" ht="28.5" x14ac:dyDescent="0.25">
      <c r="A101" s="102" t="s">
        <v>358</v>
      </c>
      <c r="B101" s="543" t="s">
        <v>557</v>
      </c>
    </row>
    <row r="102" spans="1:2" x14ac:dyDescent="0.25">
      <c r="A102" s="106" t="s">
        <v>359</v>
      </c>
      <c r="B102" s="544"/>
    </row>
    <row r="103" spans="1:2" x14ac:dyDescent="0.25">
      <c r="A103" s="106" t="s">
        <v>360</v>
      </c>
      <c r="B103" s="544"/>
    </row>
    <row r="104" spans="1:2" x14ac:dyDescent="0.25">
      <c r="A104" s="106" t="s">
        <v>361</v>
      </c>
      <c r="B104" s="544"/>
    </row>
    <row r="105" spans="1:2" x14ac:dyDescent="0.25">
      <c r="A105" s="106" t="s">
        <v>362</v>
      </c>
      <c r="B105" s="544"/>
    </row>
    <row r="106" spans="1:2" ht="16.5" thickBot="1" x14ac:dyDescent="0.3">
      <c r="A106" s="115" t="s">
        <v>363</v>
      </c>
      <c r="B106" s="545"/>
    </row>
    <row r="109" spans="1:2" x14ac:dyDescent="0.25">
      <c r="A109" s="116"/>
      <c r="B109" s="117"/>
    </row>
    <row r="110" spans="1:2" x14ac:dyDescent="0.25">
      <c r="B110" s="118"/>
    </row>
    <row r="111" spans="1:2" x14ac:dyDescent="0.25">
      <c r="B111" s="119"/>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B1" zoomScale="70" zoomScaleSheetLayoutView="7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9" t="str">
        <f>'1. паспорт местоположение'!A5:C5</f>
        <v>Год раскрытия информации: 2025 год</v>
      </c>
      <c r="B4" s="409"/>
      <c r="C4" s="409"/>
      <c r="D4" s="409"/>
      <c r="E4" s="409"/>
      <c r="F4" s="409"/>
      <c r="G4" s="409"/>
      <c r="H4" s="409"/>
      <c r="I4" s="409"/>
      <c r="J4" s="409"/>
      <c r="K4" s="409"/>
      <c r="L4" s="409"/>
      <c r="M4" s="409"/>
      <c r="N4" s="409"/>
      <c r="O4" s="409"/>
      <c r="P4" s="409"/>
      <c r="Q4" s="409"/>
      <c r="R4" s="409"/>
      <c r="S4" s="409"/>
    </row>
    <row r="5" spans="1:28" s="11" customFormat="1" ht="15.75" x14ac:dyDescent="0.2">
      <c r="A5" s="16"/>
    </row>
    <row r="6" spans="1:28" s="11" customFormat="1" ht="18.75" x14ac:dyDescent="0.2">
      <c r="A6" s="425" t="s">
        <v>6</v>
      </c>
      <c r="B6" s="425"/>
      <c r="C6" s="425"/>
      <c r="D6" s="425"/>
      <c r="E6" s="425"/>
      <c r="F6" s="425"/>
      <c r="G6" s="425"/>
      <c r="H6" s="425"/>
      <c r="I6" s="425"/>
      <c r="J6" s="425"/>
      <c r="K6" s="425"/>
      <c r="L6" s="425"/>
      <c r="M6" s="425"/>
      <c r="N6" s="425"/>
      <c r="O6" s="425"/>
      <c r="P6" s="425"/>
      <c r="Q6" s="425"/>
      <c r="R6" s="425"/>
      <c r="S6" s="425"/>
      <c r="T6" s="12"/>
      <c r="U6" s="12"/>
      <c r="V6" s="12"/>
      <c r="W6" s="12"/>
      <c r="X6" s="12"/>
      <c r="Y6" s="12"/>
      <c r="Z6" s="12"/>
      <c r="AA6" s="12"/>
      <c r="AB6" s="12"/>
    </row>
    <row r="7" spans="1:28" s="11" customFormat="1" ht="18.75" x14ac:dyDescent="0.2">
      <c r="A7" s="425"/>
      <c r="B7" s="425"/>
      <c r="C7" s="425"/>
      <c r="D7" s="425"/>
      <c r="E7" s="425"/>
      <c r="F7" s="425"/>
      <c r="G7" s="425"/>
      <c r="H7" s="425"/>
      <c r="I7" s="425"/>
      <c r="J7" s="425"/>
      <c r="K7" s="425"/>
      <c r="L7" s="425"/>
      <c r="M7" s="425"/>
      <c r="N7" s="425"/>
      <c r="O7" s="425"/>
      <c r="P7" s="425"/>
      <c r="Q7" s="425"/>
      <c r="R7" s="425"/>
      <c r="S7" s="425"/>
      <c r="T7" s="12"/>
      <c r="U7" s="12"/>
      <c r="V7" s="12"/>
      <c r="W7" s="12"/>
      <c r="X7" s="12"/>
      <c r="Y7" s="12"/>
      <c r="Z7" s="12"/>
      <c r="AA7" s="12"/>
      <c r="AB7" s="12"/>
    </row>
    <row r="8" spans="1:28" s="11" customFormat="1" ht="18.75" x14ac:dyDescent="0.2">
      <c r="A8" s="419" t="str">
        <f>'1. паспорт местоположение'!A9:C9</f>
        <v>Акционерное общество "Россети Янтарь" ДЗО  ПАО "Россети"</v>
      </c>
      <c r="B8" s="419"/>
      <c r="C8" s="419"/>
      <c r="D8" s="419"/>
      <c r="E8" s="419"/>
      <c r="F8" s="419"/>
      <c r="G8" s="419"/>
      <c r="H8" s="419"/>
      <c r="I8" s="419"/>
      <c r="J8" s="419"/>
      <c r="K8" s="419"/>
      <c r="L8" s="419"/>
      <c r="M8" s="419"/>
      <c r="N8" s="419"/>
      <c r="O8" s="419"/>
      <c r="P8" s="419"/>
      <c r="Q8" s="419"/>
      <c r="R8" s="419"/>
      <c r="S8" s="419"/>
      <c r="T8" s="12"/>
      <c r="U8" s="12"/>
      <c r="V8" s="12"/>
      <c r="W8" s="12"/>
      <c r="X8" s="12"/>
      <c r="Y8" s="12"/>
      <c r="Z8" s="12"/>
      <c r="AA8" s="12"/>
      <c r="AB8" s="12"/>
    </row>
    <row r="9" spans="1:28" s="11" customFormat="1" ht="18.75" x14ac:dyDescent="0.2">
      <c r="A9" s="421" t="s">
        <v>5</v>
      </c>
      <c r="B9" s="421"/>
      <c r="C9" s="421"/>
      <c r="D9" s="421"/>
      <c r="E9" s="421"/>
      <c r="F9" s="421"/>
      <c r="G9" s="421"/>
      <c r="H9" s="421"/>
      <c r="I9" s="421"/>
      <c r="J9" s="421"/>
      <c r="K9" s="421"/>
      <c r="L9" s="421"/>
      <c r="M9" s="421"/>
      <c r="N9" s="421"/>
      <c r="O9" s="421"/>
      <c r="P9" s="421"/>
      <c r="Q9" s="421"/>
      <c r="R9" s="421"/>
      <c r="S9" s="421"/>
      <c r="T9" s="12"/>
      <c r="U9" s="12"/>
      <c r="V9" s="12"/>
      <c r="W9" s="12"/>
      <c r="X9" s="12"/>
      <c r="Y9" s="12"/>
      <c r="Z9" s="12"/>
      <c r="AA9" s="12"/>
      <c r="AB9" s="12"/>
    </row>
    <row r="10" spans="1:28" s="11" customFormat="1" ht="18.75" x14ac:dyDescent="0.2">
      <c r="A10" s="425"/>
      <c r="B10" s="425"/>
      <c r="C10" s="425"/>
      <c r="D10" s="425"/>
      <c r="E10" s="425"/>
      <c r="F10" s="425"/>
      <c r="G10" s="425"/>
      <c r="H10" s="425"/>
      <c r="I10" s="425"/>
      <c r="J10" s="425"/>
      <c r="K10" s="425"/>
      <c r="L10" s="425"/>
      <c r="M10" s="425"/>
      <c r="N10" s="425"/>
      <c r="O10" s="425"/>
      <c r="P10" s="425"/>
      <c r="Q10" s="425"/>
      <c r="R10" s="425"/>
      <c r="S10" s="425"/>
      <c r="T10" s="12"/>
      <c r="U10" s="12"/>
      <c r="V10" s="12"/>
      <c r="W10" s="12"/>
      <c r="X10" s="12"/>
      <c r="Y10" s="12"/>
      <c r="Z10" s="12"/>
      <c r="AA10" s="12"/>
      <c r="AB10" s="12"/>
    </row>
    <row r="11" spans="1:28" s="11" customFormat="1" ht="18.75" x14ac:dyDescent="0.2">
      <c r="A11" s="419" t="str">
        <f>'1. паспорт местоположение'!A12:C12</f>
        <v>L_19-1056</v>
      </c>
      <c r="B11" s="419"/>
      <c r="C11" s="419"/>
      <c r="D11" s="419"/>
      <c r="E11" s="419"/>
      <c r="F11" s="419"/>
      <c r="G11" s="419"/>
      <c r="H11" s="419"/>
      <c r="I11" s="419"/>
      <c r="J11" s="419"/>
      <c r="K11" s="419"/>
      <c r="L11" s="419"/>
      <c r="M11" s="419"/>
      <c r="N11" s="419"/>
      <c r="O11" s="419"/>
      <c r="P11" s="419"/>
      <c r="Q11" s="419"/>
      <c r="R11" s="419"/>
      <c r="S11" s="419"/>
      <c r="T11" s="12"/>
      <c r="U11" s="12"/>
      <c r="V11" s="12"/>
      <c r="W11" s="12"/>
      <c r="X11" s="12"/>
      <c r="Y11" s="12"/>
      <c r="Z11" s="12"/>
      <c r="AA11" s="12"/>
      <c r="AB11" s="12"/>
    </row>
    <row r="12" spans="1:28" s="11" customFormat="1" ht="18.75" x14ac:dyDescent="0.2">
      <c r="A12" s="421" t="s">
        <v>4</v>
      </c>
      <c r="B12" s="421"/>
      <c r="C12" s="421"/>
      <c r="D12" s="421"/>
      <c r="E12" s="421"/>
      <c r="F12" s="421"/>
      <c r="G12" s="421"/>
      <c r="H12" s="421"/>
      <c r="I12" s="421"/>
      <c r="J12" s="421"/>
      <c r="K12" s="421"/>
      <c r="L12" s="421"/>
      <c r="M12" s="421"/>
      <c r="N12" s="421"/>
      <c r="O12" s="421"/>
      <c r="P12" s="421"/>
      <c r="Q12" s="421"/>
      <c r="R12" s="421"/>
      <c r="S12" s="421"/>
      <c r="T12" s="12"/>
      <c r="U12" s="12"/>
      <c r="V12" s="12"/>
      <c r="W12" s="12"/>
      <c r="X12" s="12"/>
      <c r="Y12" s="12"/>
      <c r="Z12" s="12"/>
      <c r="AA12" s="12"/>
      <c r="AB12" s="12"/>
    </row>
    <row r="13" spans="1:28" s="8"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9"/>
      <c r="U13" s="9"/>
      <c r="V13" s="9"/>
      <c r="W13" s="9"/>
      <c r="X13" s="9"/>
      <c r="Y13" s="9"/>
      <c r="Z13" s="9"/>
      <c r="AA13" s="9"/>
      <c r="AB13" s="9"/>
    </row>
    <row r="14" spans="1:28" s="3" customFormat="1" ht="12" x14ac:dyDescent="0.2">
      <c r="A14" s="419" t="str">
        <f>'1. паспорт местоположение'!A9:C9</f>
        <v>Акционерное общество "Россети Янтарь" ДЗО  ПАО "Россети"</v>
      </c>
      <c r="B14" s="419"/>
      <c r="C14" s="419"/>
      <c r="D14" s="419"/>
      <c r="E14" s="419"/>
      <c r="F14" s="419"/>
      <c r="G14" s="419"/>
      <c r="H14" s="419"/>
      <c r="I14" s="419"/>
      <c r="J14" s="419"/>
      <c r="K14" s="419"/>
      <c r="L14" s="419"/>
      <c r="M14" s="419"/>
      <c r="N14" s="419"/>
      <c r="O14" s="419"/>
      <c r="P14" s="419"/>
      <c r="Q14" s="419"/>
      <c r="R14" s="419"/>
      <c r="S14" s="419"/>
      <c r="T14" s="7"/>
      <c r="U14" s="7"/>
      <c r="V14" s="7"/>
      <c r="W14" s="7"/>
      <c r="X14" s="7"/>
      <c r="Y14" s="7"/>
      <c r="Z14" s="7"/>
      <c r="AA14" s="7"/>
      <c r="AB14" s="7"/>
    </row>
    <row r="15" spans="1:28" s="3" customFormat="1" ht="15" customHeight="1" x14ac:dyDescent="0.2">
      <c r="A15" s="420" t="str">
        <f>'1. паспорт местоположение'!A15:C15</f>
        <v>Строительство КЛ 6 кВ взамен существующей КЛ 6 кВ Ф-11 (инв. № 5006787) от ПС 110 кВ О-5 Советск до ТП 6/0,4 кВ № 259 протяженностью 1,425 км в г. Советск</v>
      </c>
      <c r="B15" s="421"/>
      <c r="C15" s="421"/>
      <c r="D15" s="421"/>
      <c r="E15" s="421"/>
      <c r="F15" s="421"/>
      <c r="G15" s="421"/>
      <c r="H15" s="421"/>
      <c r="I15" s="421"/>
      <c r="J15" s="421"/>
      <c r="K15" s="421"/>
      <c r="L15" s="421"/>
      <c r="M15" s="421"/>
      <c r="N15" s="421"/>
      <c r="O15" s="421"/>
      <c r="P15" s="421"/>
      <c r="Q15" s="421"/>
      <c r="R15" s="421"/>
      <c r="S15" s="421"/>
      <c r="T15" s="5"/>
      <c r="U15" s="5"/>
      <c r="V15" s="5"/>
      <c r="W15" s="5"/>
      <c r="X15" s="5"/>
      <c r="Y15" s="5"/>
      <c r="Z15" s="5"/>
      <c r="AA15" s="5"/>
      <c r="AB15" s="5"/>
    </row>
    <row r="16" spans="1:28" s="3"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4"/>
      <c r="U16" s="4"/>
      <c r="V16" s="4"/>
      <c r="W16" s="4"/>
      <c r="X16" s="4"/>
      <c r="Y16" s="4"/>
    </row>
    <row r="17" spans="1:28" s="3" customFormat="1" ht="45.75" customHeight="1" x14ac:dyDescent="0.2">
      <c r="A17" s="423" t="s">
        <v>422</v>
      </c>
      <c r="B17" s="423"/>
      <c r="C17" s="423"/>
      <c r="D17" s="423"/>
      <c r="E17" s="423"/>
      <c r="F17" s="423"/>
      <c r="G17" s="423"/>
      <c r="H17" s="423"/>
      <c r="I17" s="423"/>
      <c r="J17" s="423"/>
      <c r="K17" s="423"/>
      <c r="L17" s="423"/>
      <c r="M17" s="423"/>
      <c r="N17" s="423"/>
      <c r="O17" s="423"/>
      <c r="P17" s="423"/>
      <c r="Q17" s="423"/>
      <c r="R17" s="423"/>
      <c r="S17" s="423"/>
      <c r="T17" s="6"/>
      <c r="U17" s="6"/>
      <c r="V17" s="6"/>
      <c r="W17" s="6"/>
      <c r="X17" s="6"/>
      <c r="Y17" s="6"/>
      <c r="Z17" s="6"/>
      <c r="AA17" s="6"/>
      <c r="AB17" s="6"/>
    </row>
    <row r="18" spans="1:28"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
      <c r="U18" s="4"/>
      <c r="V18" s="4"/>
      <c r="W18" s="4"/>
      <c r="X18" s="4"/>
      <c r="Y18" s="4"/>
    </row>
    <row r="19" spans="1:28" s="3" customFormat="1" ht="54" customHeight="1" x14ac:dyDescent="0.2">
      <c r="A19" s="427" t="s">
        <v>2</v>
      </c>
      <c r="B19" s="427" t="s">
        <v>93</v>
      </c>
      <c r="C19" s="428" t="s">
        <v>321</v>
      </c>
      <c r="D19" s="427" t="s">
        <v>320</v>
      </c>
      <c r="E19" s="427" t="s">
        <v>92</v>
      </c>
      <c r="F19" s="427" t="s">
        <v>91</v>
      </c>
      <c r="G19" s="427" t="s">
        <v>316</v>
      </c>
      <c r="H19" s="427" t="s">
        <v>90</v>
      </c>
      <c r="I19" s="427" t="s">
        <v>89</v>
      </c>
      <c r="J19" s="427" t="s">
        <v>88</v>
      </c>
      <c r="K19" s="427" t="s">
        <v>87</v>
      </c>
      <c r="L19" s="427" t="s">
        <v>86</v>
      </c>
      <c r="M19" s="427" t="s">
        <v>85</v>
      </c>
      <c r="N19" s="427" t="s">
        <v>84</v>
      </c>
      <c r="O19" s="427" t="s">
        <v>83</v>
      </c>
      <c r="P19" s="427" t="s">
        <v>82</v>
      </c>
      <c r="Q19" s="427" t="s">
        <v>319</v>
      </c>
      <c r="R19" s="427"/>
      <c r="S19" s="430" t="s">
        <v>416</v>
      </c>
      <c r="T19" s="4"/>
      <c r="U19" s="4"/>
      <c r="V19" s="4"/>
      <c r="W19" s="4"/>
      <c r="X19" s="4"/>
      <c r="Y19" s="4"/>
    </row>
    <row r="20" spans="1:28" s="3" customFormat="1" ht="180.75" customHeight="1" x14ac:dyDescent="0.2">
      <c r="A20" s="427"/>
      <c r="B20" s="427"/>
      <c r="C20" s="429"/>
      <c r="D20" s="427"/>
      <c r="E20" s="427"/>
      <c r="F20" s="427"/>
      <c r="G20" s="427"/>
      <c r="H20" s="427"/>
      <c r="I20" s="427"/>
      <c r="J20" s="427"/>
      <c r="K20" s="427"/>
      <c r="L20" s="427"/>
      <c r="M20" s="427"/>
      <c r="N20" s="427"/>
      <c r="O20" s="427"/>
      <c r="P20" s="427"/>
      <c r="Q20" s="36" t="s">
        <v>317</v>
      </c>
      <c r="R20" s="37" t="s">
        <v>318</v>
      </c>
      <c r="S20" s="430"/>
      <c r="T20" s="27"/>
      <c r="U20" s="27"/>
      <c r="V20" s="27"/>
      <c r="W20" s="27"/>
      <c r="X20" s="27"/>
      <c r="Y20" s="27"/>
      <c r="Z20" s="26"/>
      <c r="AA20" s="26"/>
      <c r="AB20" s="26"/>
    </row>
    <row r="21" spans="1:28" s="3" customFormat="1" ht="18.75" x14ac:dyDescent="0.2">
      <c r="A21" s="36">
        <v>1</v>
      </c>
      <c r="B21" s="39">
        <v>2</v>
      </c>
      <c r="C21" s="36">
        <v>3</v>
      </c>
      <c r="D21" s="39">
        <v>4</v>
      </c>
      <c r="E21" s="36">
        <v>5</v>
      </c>
      <c r="F21" s="39">
        <v>6</v>
      </c>
      <c r="G21" s="123">
        <v>7</v>
      </c>
      <c r="H21" s="124">
        <v>8</v>
      </c>
      <c r="I21" s="123">
        <v>9</v>
      </c>
      <c r="J21" s="124">
        <v>10</v>
      </c>
      <c r="K21" s="123">
        <v>11</v>
      </c>
      <c r="L21" s="124">
        <v>12</v>
      </c>
      <c r="M21" s="123">
        <v>13</v>
      </c>
      <c r="N21" s="124">
        <v>14</v>
      </c>
      <c r="O21" s="123">
        <v>15</v>
      </c>
      <c r="P21" s="124">
        <v>16</v>
      </c>
      <c r="Q21" s="123">
        <v>17</v>
      </c>
      <c r="R21" s="124">
        <v>18</v>
      </c>
      <c r="S21" s="123">
        <v>19</v>
      </c>
      <c r="T21" s="27"/>
      <c r="U21" s="27"/>
      <c r="V21" s="27"/>
      <c r="W21" s="27"/>
      <c r="X21" s="27"/>
      <c r="Y21" s="27"/>
      <c r="Z21" s="26"/>
      <c r="AA21" s="26"/>
      <c r="AB21" s="26"/>
    </row>
    <row r="22" spans="1:28" s="3" customFormat="1" ht="18.75" x14ac:dyDescent="0.2">
      <c r="A22" s="202">
        <v>1</v>
      </c>
      <c r="B22" s="210" t="s">
        <v>315</v>
      </c>
      <c r="C22" s="209" t="s">
        <v>315</v>
      </c>
      <c r="D22" s="209" t="s">
        <v>315</v>
      </c>
      <c r="E22" s="210" t="s">
        <v>315</v>
      </c>
      <c r="F22" s="209" t="s">
        <v>315</v>
      </c>
      <c r="G22" s="210" t="s">
        <v>315</v>
      </c>
      <c r="H22" s="209" t="s">
        <v>315</v>
      </c>
      <c r="I22" s="210" t="s">
        <v>315</v>
      </c>
      <c r="J22" s="209" t="s">
        <v>315</v>
      </c>
      <c r="K22" s="210" t="s">
        <v>315</v>
      </c>
      <c r="L22" s="209" t="s">
        <v>315</v>
      </c>
      <c r="M22" s="210" t="s">
        <v>315</v>
      </c>
      <c r="N22" s="209" t="s">
        <v>315</v>
      </c>
      <c r="O22" s="210" t="s">
        <v>315</v>
      </c>
      <c r="P22" s="209" t="s">
        <v>315</v>
      </c>
      <c r="Q22" s="231" t="s">
        <v>315</v>
      </c>
      <c r="R22" s="231" t="s">
        <v>315</v>
      </c>
      <c r="S22" s="286" t="s">
        <v>315</v>
      </c>
      <c r="W22" s="27"/>
      <c r="X22" s="27"/>
      <c r="Y22" s="27"/>
      <c r="Z22" s="26"/>
      <c r="AA22" s="26"/>
      <c r="AB22" s="26"/>
    </row>
    <row r="23" spans="1:28" ht="20.25" customHeight="1" x14ac:dyDescent="0.25">
      <c r="A23" s="90"/>
      <c r="B23" s="39" t="s">
        <v>314</v>
      </c>
      <c r="C23" s="39"/>
      <c r="D23" s="39"/>
      <c r="E23" s="90" t="s">
        <v>315</v>
      </c>
      <c r="F23" s="90" t="s">
        <v>315</v>
      </c>
      <c r="G23" s="90" t="s">
        <v>315</v>
      </c>
      <c r="H23" s="201" t="str">
        <f>H22</f>
        <v>-</v>
      </c>
      <c r="I23" s="90"/>
      <c r="J23" s="201" t="str">
        <f>J22</f>
        <v>-</v>
      </c>
      <c r="K23" s="90"/>
      <c r="L23" s="90"/>
      <c r="M23" s="90"/>
      <c r="N23" s="90"/>
      <c r="O23" s="90"/>
      <c r="P23" s="90"/>
      <c r="Q23" s="91"/>
      <c r="R23" s="2"/>
      <c r="S23" s="201"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C26" sqref="C26"/>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9" t="str">
        <f>'1. паспорт местоположение'!A5:C5</f>
        <v>Год раскрытия информации: 2025 год</v>
      </c>
      <c r="B6" s="409"/>
      <c r="C6" s="409"/>
      <c r="D6" s="409"/>
      <c r="E6" s="409"/>
      <c r="F6" s="409"/>
      <c r="G6" s="409"/>
      <c r="H6" s="409"/>
      <c r="I6" s="409"/>
      <c r="J6" s="409"/>
      <c r="K6" s="409"/>
      <c r="L6" s="409"/>
      <c r="M6" s="409"/>
      <c r="N6" s="409"/>
      <c r="O6" s="409"/>
      <c r="P6" s="409"/>
      <c r="Q6" s="409"/>
      <c r="R6" s="409"/>
      <c r="S6" s="409"/>
      <c r="T6" s="409"/>
    </row>
    <row r="7" spans="1:20" s="11" customFormat="1" x14ac:dyDescent="0.2">
      <c r="A7" s="16"/>
      <c r="H7" s="15"/>
    </row>
    <row r="8" spans="1:20" s="11" customFormat="1" ht="18.75" x14ac:dyDescent="0.2">
      <c r="A8" s="425" t="s">
        <v>6</v>
      </c>
      <c r="B8" s="425"/>
      <c r="C8" s="425"/>
      <c r="D8" s="425"/>
      <c r="E8" s="425"/>
      <c r="F8" s="425"/>
      <c r="G8" s="425"/>
      <c r="H8" s="425"/>
      <c r="I8" s="425"/>
      <c r="J8" s="425"/>
      <c r="K8" s="425"/>
      <c r="L8" s="425"/>
      <c r="M8" s="425"/>
      <c r="N8" s="425"/>
      <c r="O8" s="425"/>
      <c r="P8" s="425"/>
      <c r="Q8" s="425"/>
      <c r="R8" s="425"/>
      <c r="S8" s="425"/>
      <c r="T8" s="425"/>
    </row>
    <row r="9" spans="1:20" s="11"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1" customFormat="1" ht="18.75" customHeight="1" x14ac:dyDescent="0.2">
      <c r="A10" s="419" t="str">
        <f>'1. паспорт местоположение'!A9:C9</f>
        <v>Акционерное общество "Россети Янтарь"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1" customFormat="1" ht="18.75" customHeight="1" x14ac:dyDescent="0.2">
      <c r="A11" s="421" t="s">
        <v>5</v>
      </c>
      <c r="B11" s="421"/>
      <c r="C11" s="421"/>
      <c r="D11" s="421"/>
      <c r="E11" s="421"/>
      <c r="F11" s="421"/>
      <c r="G11" s="421"/>
      <c r="H11" s="421"/>
      <c r="I11" s="421"/>
      <c r="J11" s="421"/>
      <c r="K11" s="421"/>
      <c r="L11" s="421"/>
      <c r="M11" s="421"/>
      <c r="N11" s="421"/>
      <c r="O11" s="421"/>
      <c r="P11" s="421"/>
      <c r="Q11" s="421"/>
      <c r="R11" s="421"/>
      <c r="S11" s="421"/>
      <c r="T11" s="421"/>
    </row>
    <row r="12" spans="1:20" s="11"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1" customFormat="1" ht="18.75" customHeight="1" x14ac:dyDescent="0.2">
      <c r="A13" s="419" t="str">
        <f>'1. паспорт местоположение'!A12:C12</f>
        <v>L_19-1056</v>
      </c>
      <c r="B13" s="419"/>
      <c r="C13" s="419"/>
      <c r="D13" s="419"/>
      <c r="E13" s="419"/>
      <c r="F13" s="419"/>
      <c r="G13" s="419"/>
      <c r="H13" s="419"/>
      <c r="I13" s="419"/>
      <c r="J13" s="419"/>
      <c r="K13" s="419"/>
      <c r="L13" s="419"/>
      <c r="M13" s="419"/>
      <c r="N13" s="419"/>
      <c r="O13" s="419"/>
      <c r="P13" s="419"/>
      <c r="Q13" s="419"/>
      <c r="R13" s="419"/>
      <c r="S13" s="419"/>
      <c r="T13" s="419"/>
    </row>
    <row r="14" spans="1:20" s="11" customFormat="1" ht="18.75" customHeight="1" x14ac:dyDescent="0.2">
      <c r="A14" s="421" t="s">
        <v>4</v>
      </c>
      <c r="B14" s="421"/>
      <c r="C14" s="421"/>
      <c r="D14" s="421"/>
      <c r="E14" s="421"/>
      <c r="F14" s="421"/>
      <c r="G14" s="421"/>
      <c r="H14" s="421"/>
      <c r="I14" s="421"/>
      <c r="J14" s="421"/>
      <c r="K14" s="421"/>
      <c r="L14" s="421"/>
      <c r="M14" s="421"/>
      <c r="N14" s="421"/>
      <c r="O14" s="421"/>
      <c r="P14" s="421"/>
      <c r="Q14" s="421"/>
      <c r="R14" s="421"/>
      <c r="S14" s="421"/>
      <c r="T14" s="421"/>
    </row>
    <row r="15" spans="1:20" s="8"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3" customFormat="1" ht="12" x14ac:dyDescent="0.2">
      <c r="A16" s="41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21" t="s">
        <v>3</v>
      </c>
      <c r="B17" s="421"/>
      <c r="C17" s="421"/>
      <c r="D17" s="421"/>
      <c r="E17" s="421"/>
      <c r="F17" s="421"/>
      <c r="G17" s="421"/>
      <c r="H17" s="421"/>
      <c r="I17" s="421"/>
      <c r="J17" s="421"/>
      <c r="K17" s="421"/>
      <c r="L17" s="421"/>
      <c r="M17" s="421"/>
      <c r="N17" s="421"/>
      <c r="O17" s="421"/>
      <c r="P17" s="421"/>
      <c r="Q17" s="421"/>
      <c r="R17" s="421"/>
      <c r="S17" s="421"/>
      <c r="T17" s="421"/>
    </row>
    <row r="18" spans="1:113"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113" s="3" customFormat="1" ht="15" customHeight="1" x14ac:dyDescent="0.2">
      <c r="A19" s="434" t="s">
        <v>427</v>
      </c>
      <c r="B19" s="434"/>
      <c r="C19" s="434"/>
      <c r="D19" s="434"/>
      <c r="E19" s="434"/>
      <c r="F19" s="434"/>
      <c r="G19" s="434"/>
      <c r="H19" s="434"/>
      <c r="I19" s="434"/>
      <c r="J19" s="434"/>
      <c r="K19" s="434"/>
      <c r="L19" s="434"/>
      <c r="M19" s="434"/>
      <c r="N19" s="434"/>
      <c r="O19" s="434"/>
      <c r="P19" s="434"/>
      <c r="Q19" s="434"/>
      <c r="R19" s="434"/>
      <c r="S19" s="434"/>
      <c r="T19" s="434"/>
    </row>
    <row r="20" spans="1:113" s="48"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113" ht="46.5" customHeight="1" x14ac:dyDescent="0.25">
      <c r="A21" s="436" t="s">
        <v>2</v>
      </c>
      <c r="B21" s="439" t="s">
        <v>218</v>
      </c>
      <c r="C21" s="440"/>
      <c r="D21" s="443" t="s">
        <v>115</v>
      </c>
      <c r="E21" s="439" t="s">
        <v>456</v>
      </c>
      <c r="F21" s="440"/>
      <c r="G21" s="439" t="s">
        <v>237</v>
      </c>
      <c r="H21" s="440"/>
      <c r="I21" s="439" t="s">
        <v>114</v>
      </c>
      <c r="J21" s="440"/>
      <c r="K21" s="443" t="s">
        <v>113</v>
      </c>
      <c r="L21" s="439" t="s">
        <v>112</v>
      </c>
      <c r="M21" s="440"/>
      <c r="N21" s="439" t="s">
        <v>452</v>
      </c>
      <c r="O21" s="440"/>
      <c r="P21" s="443" t="s">
        <v>111</v>
      </c>
      <c r="Q21" s="431" t="s">
        <v>110</v>
      </c>
      <c r="R21" s="432"/>
      <c r="S21" s="431" t="s">
        <v>109</v>
      </c>
      <c r="T21" s="433"/>
    </row>
    <row r="22" spans="1:113" ht="204.75" customHeight="1" x14ac:dyDescent="0.25">
      <c r="A22" s="437"/>
      <c r="B22" s="441"/>
      <c r="C22" s="442"/>
      <c r="D22" s="446"/>
      <c r="E22" s="441"/>
      <c r="F22" s="442"/>
      <c r="G22" s="441"/>
      <c r="H22" s="442"/>
      <c r="I22" s="441"/>
      <c r="J22" s="442"/>
      <c r="K22" s="444"/>
      <c r="L22" s="441"/>
      <c r="M22" s="442"/>
      <c r="N22" s="441"/>
      <c r="O22" s="442"/>
      <c r="P22" s="444"/>
      <c r="Q22" s="81" t="s">
        <v>108</v>
      </c>
      <c r="R22" s="81" t="s">
        <v>426</v>
      </c>
      <c r="S22" s="81" t="s">
        <v>107</v>
      </c>
      <c r="T22" s="81" t="s">
        <v>106</v>
      </c>
    </row>
    <row r="23" spans="1:113" ht="51.75" customHeight="1" x14ac:dyDescent="0.25">
      <c r="A23" s="438"/>
      <c r="B23" s="130" t="s">
        <v>104</v>
      </c>
      <c r="C23" s="130" t="s">
        <v>105</v>
      </c>
      <c r="D23" s="444"/>
      <c r="E23" s="130" t="s">
        <v>104</v>
      </c>
      <c r="F23" s="130" t="s">
        <v>105</v>
      </c>
      <c r="G23" s="130" t="s">
        <v>104</v>
      </c>
      <c r="H23" s="130" t="s">
        <v>105</v>
      </c>
      <c r="I23" s="130" t="s">
        <v>104</v>
      </c>
      <c r="J23" s="130" t="s">
        <v>105</v>
      </c>
      <c r="K23" s="130" t="s">
        <v>104</v>
      </c>
      <c r="L23" s="130" t="s">
        <v>104</v>
      </c>
      <c r="M23" s="130" t="s">
        <v>105</v>
      </c>
      <c r="N23" s="130" t="s">
        <v>104</v>
      </c>
      <c r="O23" s="130" t="s">
        <v>105</v>
      </c>
      <c r="P23" s="131" t="s">
        <v>104</v>
      </c>
      <c r="Q23" s="81" t="s">
        <v>104</v>
      </c>
      <c r="R23" s="81" t="s">
        <v>104</v>
      </c>
      <c r="S23" s="81" t="s">
        <v>104</v>
      </c>
      <c r="T23" s="81"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8" customFormat="1" x14ac:dyDescent="0.25">
      <c r="A25" s="49" t="s">
        <v>315</v>
      </c>
      <c r="B25" s="235" t="s">
        <v>315</v>
      </c>
      <c r="C25" s="235" t="s">
        <v>315</v>
      </c>
      <c r="D25" s="232" t="s">
        <v>315</v>
      </c>
      <c r="E25" s="232" t="s">
        <v>315</v>
      </c>
      <c r="F25" s="232" t="s">
        <v>315</v>
      </c>
      <c r="G25" s="232" t="s">
        <v>315</v>
      </c>
      <c r="H25" s="232" t="s">
        <v>315</v>
      </c>
      <c r="I25" s="232" t="s">
        <v>315</v>
      </c>
      <c r="J25" s="233" t="s">
        <v>315</v>
      </c>
      <c r="K25" s="233" t="s">
        <v>315</v>
      </c>
      <c r="L25" s="233" t="s">
        <v>315</v>
      </c>
      <c r="M25" s="234" t="s">
        <v>315</v>
      </c>
      <c r="N25" s="234" t="s">
        <v>315</v>
      </c>
      <c r="O25" s="234" t="s">
        <v>315</v>
      </c>
      <c r="P25" s="233" t="s">
        <v>315</v>
      </c>
      <c r="Q25" s="235" t="s">
        <v>315</v>
      </c>
      <c r="R25" s="232" t="s">
        <v>315</v>
      </c>
      <c r="S25" s="235" t="s">
        <v>315</v>
      </c>
      <c r="T25" s="235" t="s">
        <v>315</v>
      </c>
    </row>
    <row r="26" spans="1:113" s="46" customFormat="1" ht="12.75" x14ac:dyDescent="0.2">
      <c r="B26" s="47"/>
      <c r="C26" s="47"/>
      <c r="K26" s="47"/>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45" t="s">
        <v>462</v>
      </c>
      <c r="C28" s="445"/>
      <c r="D28" s="445"/>
      <c r="E28" s="445"/>
      <c r="F28" s="445"/>
      <c r="G28" s="445"/>
      <c r="H28" s="445"/>
      <c r="I28" s="445"/>
      <c r="J28" s="445"/>
      <c r="K28" s="445"/>
      <c r="L28" s="445"/>
      <c r="M28" s="445"/>
      <c r="N28" s="445"/>
      <c r="O28" s="445"/>
      <c r="P28" s="445"/>
      <c r="Q28" s="445"/>
      <c r="R28" s="445"/>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425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8" zoomScale="90" zoomScaleSheetLayoutView="90" workbookViewId="0">
      <selection activeCell="A25" sqref="A25"/>
    </sheetView>
  </sheetViews>
  <sheetFormatPr defaultColWidth="10.7109375" defaultRowHeight="15.75" x14ac:dyDescent="0.25"/>
  <cols>
    <col min="1" max="1" width="10.7109375" style="40"/>
    <col min="2" max="3" width="14.140625" style="40" customWidth="1"/>
    <col min="4" max="5" width="15.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23.57031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9" t="str">
        <f>'1. паспорт местоположение'!A5:C5</f>
        <v>Год раскрытия информации: 2025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1" customFormat="1" x14ac:dyDescent="0.2">
      <c r="A6" s="133"/>
      <c r="B6" s="133"/>
      <c r="C6" s="133"/>
      <c r="D6" s="133"/>
      <c r="E6" s="133"/>
      <c r="F6" s="133"/>
      <c r="G6" s="133"/>
      <c r="H6" s="133"/>
      <c r="I6" s="133"/>
      <c r="J6" s="133"/>
      <c r="K6" s="133"/>
      <c r="L6" s="133"/>
      <c r="M6" s="133"/>
      <c r="N6" s="133"/>
      <c r="O6" s="133"/>
      <c r="P6" s="133"/>
      <c r="Q6" s="133"/>
      <c r="R6" s="133"/>
      <c r="S6" s="133"/>
      <c r="T6" s="133"/>
    </row>
    <row r="7" spans="1:27" s="11" customFormat="1" ht="18.75" x14ac:dyDescent="0.2">
      <c r="E7" s="425" t="s">
        <v>6</v>
      </c>
      <c r="F7" s="425"/>
      <c r="G7" s="425"/>
      <c r="H7" s="425"/>
      <c r="I7" s="425"/>
      <c r="J7" s="425"/>
      <c r="K7" s="425"/>
      <c r="L7" s="425"/>
      <c r="M7" s="425"/>
      <c r="N7" s="425"/>
      <c r="O7" s="425"/>
      <c r="P7" s="425"/>
      <c r="Q7" s="425"/>
      <c r="R7" s="425"/>
      <c r="S7" s="425"/>
      <c r="T7" s="425"/>
      <c r="U7" s="425"/>
      <c r="V7" s="425"/>
      <c r="W7" s="425"/>
      <c r="X7" s="425"/>
      <c r="Y7" s="42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9" t="str">
        <f>'1. паспорт местоположение'!A9</f>
        <v>Акционерное общество "Россети Янтарь" ДЗО  ПАО "Россети"</v>
      </c>
      <c r="F9" s="419"/>
      <c r="G9" s="419"/>
      <c r="H9" s="419"/>
      <c r="I9" s="419"/>
      <c r="J9" s="419"/>
      <c r="K9" s="419"/>
      <c r="L9" s="419"/>
      <c r="M9" s="419"/>
      <c r="N9" s="419"/>
      <c r="O9" s="419"/>
      <c r="P9" s="419"/>
      <c r="Q9" s="419"/>
      <c r="R9" s="419"/>
      <c r="S9" s="419"/>
      <c r="T9" s="419"/>
      <c r="U9" s="419"/>
      <c r="V9" s="419"/>
      <c r="W9" s="419"/>
      <c r="X9" s="419"/>
      <c r="Y9" s="419"/>
    </row>
    <row r="10" spans="1:27" s="11" customFormat="1" ht="18.75" customHeight="1" x14ac:dyDescent="0.2">
      <c r="E10" s="421" t="s">
        <v>5</v>
      </c>
      <c r="F10" s="421"/>
      <c r="G10" s="421"/>
      <c r="H10" s="421"/>
      <c r="I10" s="421"/>
      <c r="J10" s="421"/>
      <c r="K10" s="421"/>
      <c r="L10" s="421"/>
      <c r="M10" s="421"/>
      <c r="N10" s="421"/>
      <c r="O10" s="421"/>
      <c r="P10" s="421"/>
      <c r="Q10" s="421"/>
      <c r="R10" s="421"/>
      <c r="S10" s="421"/>
      <c r="T10" s="421"/>
      <c r="U10" s="421"/>
      <c r="V10" s="421"/>
      <c r="W10" s="421"/>
      <c r="X10" s="421"/>
      <c r="Y10" s="42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9" t="str">
        <f>'1. паспорт местоположение'!A12</f>
        <v>L_19-1056</v>
      </c>
      <c r="F12" s="419"/>
      <c r="G12" s="419"/>
      <c r="H12" s="419"/>
      <c r="I12" s="419"/>
      <c r="J12" s="419"/>
      <c r="K12" s="419"/>
      <c r="L12" s="419"/>
      <c r="M12" s="419"/>
      <c r="N12" s="419"/>
      <c r="O12" s="419"/>
      <c r="P12" s="419"/>
      <c r="Q12" s="419"/>
      <c r="R12" s="419"/>
      <c r="S12" s="419"/>
      <c r="T12" s="419"/>
      <c r="U12" s="419"/>
      <c r="V12" s="419"/>
      <c r="W12" s="419"/>
      <c r="X12" s="419"/>
      <c r="Y12" s="419"/>
    </row>
    <row r="13" spans="1:27" s="11" customFormat="1" ht="18.75" customHeight="1" x14ac:dyDescent="0.2">
      <c r="E13" s="421" t="s">
        <v>4</v>
      </c>
      <c r="F13" s="421"/>
      <c r="G13" s="421"/>
      <c r="H13" s="421"/>
      <c r="I13" s="421"/>
      <c r="J13" s="421"/>
      <c r="K13" s="421"/>
      <c r="L13" s="421"/>
      <c r="M13" s="421"/>
      <c r="N13" s="421"/>
      <c r="O13" s="421"/>
      <c r="P13" s="421"/>
      <c r="Q13" s="421"/>
      <c r="R13" s="421"/>
      <c r="S13" s="421"/>
      <c r="T13" s="421"/>
      <c r="U13" s="421"/>
      <c r="V13" s="421"/>
      <c r="W13" s="421"/>
      <c r="X13" s="421"/>
      <c r="Y13" s="42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21" t="s">
        <v>3</v>
      </c>
      <c r="F16" s="421"/>
      <c r="G16" s="421"/>
      <c r="H16" s="421"/>
      <c r="I16" s="421"/>
      <c r="J16" s="421"/>
      <c r="K16" s="421"/>
      <c r="L16" s="421"/>
      <c r="M16" s="421"/>
      <c r="N16" s="421"/>
      <c r="O16" s="421"/>
      <c r="P16" s="421"/>
      <c r="Q16" s="421"/>
      <c r="R16" s="421"/>
      <c r="S16" s="421"/>
      <c r="T16" s="421"/>
      <c r="U16" s="421"/>
      <c r="V16" s="421"/>
      <c r="W16" s="421"/>
      <c r="X16" s="421"/>
      <c r="Y16" s="4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429</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48" customFormat="1" ht="21" customHeight="1" x14ac:dyDescent="0.25"/>
    <row r="21" spans="1:27" ht="15.75" customHeight="1" x14ac:dyDescent="0.25">
      <c r="A21" s="447" t="s">
        <v>2</v>
      </c>
      <c r="B21" s="449" t="s">
        <v>436</v>
      </c>
      <c r="C21" s="450"/>
      <c r="D21" s="449" t="s">
        <v>438</v>
      </c>
      <c r="E21" s="450"/>
      <c r="F21" s="431" t="s">
        <v>87</v>
      </c>
      <c r="G21" s="433"/>
      <c r="H21" s="433"/>
      <c r="I21" s="432"/>
      <c r="J21" s="447" t="s">
        <v>439</v>
      </c>
      <c r="K21" s="449" t="s">
        <v>440</v>
      </c>
      <c r="L21" s="450"/>
      <c r="M21" s="449" t="s">
        <v>441</v>
      </c>
      <c r="N21" s="450"/>
      <c r="O21" s="449" t="s">
        <v>428</v>
      </c>
      <c r="P21" s="450"/>
      <c r="Q21" s="449" t="s">
        <v>120</v>
      </c>
      <c r="R21" s="450"/>
      <c r="S21" s="447" t="s">
        <v>119</v>
      </c>
      <c r="T21" s="447" t="s">
        <v>442</v>
      </c>
      <c r="U21" s="447" t="s">
        <v>437</v>
      </c>
      <c r="V21" s="449" t="s">
        <v>118</v>
      </c>
      <c r="W21" s="450"/>
      <c r="X21" s="431" t="s">
        <v>110</v>
      </c>
      <c r="Y21" s="433"/>
      <c r="Z21" s="431" t="s">
        <v>109</v>
      </c>
      <c r="AA21" s="433"/>
    </row>
    <row r="22" spans="1:27" ht="154.5" customHeight="1" x14ac:dyDescent="0.25">
      <c r="A22" s="453"/>
      <c r="B22" s="451"/>
      <c r="C22" s="452"/>
      <c r="D22" s="451"/>
      <c r="E22" s="452"/>
      <c r="F22" s="431" t="s">
        <v>117</v>
      </c>
      <c r="G22" s="432"/>
      <c r="H22" s="431" t="s">
        <v>116</v>
      </c>
      <c r="I22" s="432"/>
      <c r="J22" s="448"/>
      <c r="K22" s="451"/>
      <c r="L22" s="452"/>
      <c r="M22" s="451"/>
      <c r="N22" s="452"/>
      <c r="O22" s="451"/>
      <c r="P22" s="452"/>
      <c r="Q22" s="451"/>
      <c r="R22" s="452"/>
      <c r="S22" s="448"/>
      <c r="T22" s="448"/>
      <c r="U22" s="448"/>
      <c r="V22" s="451"/>
      <c r="W22" s="452"/>
      <c r="X22" s="81" t="s">
        <v>108</v>
      </c>
      <c r="Y22" s="81" t="s">
        <v>426</v>
      </c>
      <c r="Z22" s="81" t="s">
        <v>107</v>
      </c>
      <c r="AA22" s="81" t="s">
        <v>106</v>
      </c>
    </row>
    <row r="23" spans="1:27" ht="60" customHeight="1" x14ac:dyDescent="0.25">
      <c r="A23" s="448"/>
      <c r="B23" s="128" t="s">
        <v>104</v>
      </c>
      <c r="C23" s="128"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262" customFormat="1" ht="94.5" x14ac:dyDescent="0.25">
      <c r="A25" s="242">
        <v>1</v>
      </c>
      <c r="B25" s="242" t="s">
        <v>520</v>
      </c>
      <c r="C25" s="242" t="str">
        <f>B25</f>
        <v>Ф-11</v>
      </c>
      <c r="D25" s="242" t="s">
        <v>521</v>
      </c>
      <c r="E25" s="242" t="str">
        <f>D25</f>
        <v>КЛ 6 кВ Ф-11 от ПС 110 кВ О-5 Советск до ТП 259</v>
      </c>
      <c r="F25" s="242">
        <v>6</v>
      </c>
      <c r="G25" s="242">
        <v>6</v>
      </c>
      <c r="H25" s="242">
        <v>6</v>
      </c>
      <c r="I25" s="242">
        <v>6</v>
      </c>
      <c r="J25" s="242">
        <v>1963</v>
      </c>
      <c r="K25" s="242">
        <v>1</v>
      </c>
      <c r="L25" s="237">
        <v>1</v>
      </c>
      <c r="M25" s="242">
        <v>120</v>
      </c>
      <c r="N25" s="237">
        <v>240</v>
      </c>
      <c r="O25" s="236" t="s">
        <v>502</v>
      </c>
      <c r="P25" s="236" t="s">
        <v>502</v>
      </c>
      <c r="Q25" s="236">
        <v>1.425</v>
      </c>
      <c r="R25" s="236">
        <v>1.425</v>
      </c>
      <c r="S25" s="242" t="s">
        <v>315</v>
      </c>
      <c r="T25" s="242" t="s">
        <v>518</v>
      </c>
      <c r="U25" s="242" t="s">
        <v>518</v>
      </c>
      <c r="V25" s="241" t="s">
        <v>503</v>
      </c>
      <c r="W25" s="241" t="s">
        <v>503</v>
      </c>
      <c r="X25" s="236" t="s">
        <v>515</v>
      </c>
      <c r="Y25" s="236" t="s">
        <v>516</v>
      </c>
      <c r="Z25" s="236" t="s">
        <v>517</v>
      </c>
      <c r="AA25" s="310" t="s">
        <v>531</v>
      </c>
    </row>
    <row r="26" spans="1:27" x14ac:dyDescent="0.25">
      <c r="Q26" s="40">
        <f>SUM(Q25:Q25)</f>
        <v>1.425</v>
      </c>
      <c r="R26" s="40">
        <f>SUM(R25:R25)</f>
        <v>1.425</v>
      </c>
      <c r="S26" s="40">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9" t="str">
        <f>'1. паспорт местоположение'!A5:C5</f>
        <v>Год раскрытия информации: 2025 год</v>
      </c>
      <c r="B5" s="409"/>
      <c r="C5" s="409"/>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11" customFormat="1" ht="18.75" x14ac:dyDescent="0.3">
      <c r="A6" s="16"/>
      <c r="E6" s="15"/>
      <c r="F6" s="15"/>
      <c r="G6" s="14"/>
    </row>
    <row r="7" spans="1:29" s="11" customFormat="1" ht="18.75" x14ac:dyDescent="0.2">
      <c r="A7" s="425" t="s">
        <v>6</v>
      </c>
      <c r="B7" s="425"/>
      <c r="C7" s="425"/>
      <c r="D7" s="12"/>
      <c r="E7" s="12"/>
      <c r="F7" s="12"/>
      <c r="G7" s="12"/>
      <c r="H7" s="12"/>
      <c r="I7" s="12"/>
      <c r="J7" s="12"/>
      <c r="K7" s="12"/>
      <c r="L7" s="12"/>
      <c r="M7" s="12"/>
      <c r="N7" s="12"/>
      <c r="O7" s="12"/>
      <c r="P7" s="12"/>
      <c r="Q7" s="12"/>
      <c r="R7" s="12"/>
      <c r="S7" s="12"/>
      <c r="T7" s="12"/>
      <c r="U7" s="12"/>
    </row>
    <row r="8" spans="1:29" s="11" customFormat="1" ht="18.75" x14ac:dyDescent="0.2">
      <c r="A8" s="425"/>
      <c r="B8" s="425"/>
      <c r="C8" s="425"/>
      <c r="D8" s="13"/>
      <c r="E8" s="13"/>
      <c r="F8" s="13"/>
      <c r="G8" s="13"/>
      <c r="H8" s="12"/>
      <c r="I8" s="12"/>
      <c r="J8" s="12"/>
      <c r="K8" s="12"/>
      <c r="L8" s="12"/>
      <c r="M8" s="12"/>
      <c r="N8" s="12"/>
      <c r="O8" s="12"/>
      <c r="P8" s="12"/>
      <c r="Q8" s="12"/>
      <c r="R8" s="12"/>
      <c r="S8" s="12"/>
      <c r="T8" s="12"/>
      <c r="U8" s="12"/>
    </row>
    <row r="9" spans="1:29" s="11" customFormat="1" ht="18.75" x14ac:dyDescent="0.2">
      <c r="A9" s="419" t="str">
        <f>'1. паспорт местоположение'!A9:C9</f>
        <v>Акционерное общество "Россети Янтарь" ДЗО  ПАО "Россети"</v>
      </c>
      <c r="B9" s="419"/>
      <c r="C9" s="419"/>
      <c r="D9" s="7"/>
      <c r="E9" s="7"/>
      <c r="F9" s="7"/>
      <c r="G9" s="7"/>
      <c r="H9" s="12"/>
      <c r="I9" s="12"/>
      <c r="J9" s="12"/>
      <c r="K9" s="12"/>
      <c r="L9" s="12"/>
      <c r="M9" s="12"/>
      <c r="N9" s="12"/>
      <c r="O9" s="12"/>
      <c r="P9" s="12"/>
      <c r="Q9" s="12"/>
      <c r="R9" s="12"/>
      <c r="S9" s="12"/>
      <c r="T9" s="12"/>
      <c r="U9" s="12"/>
    </row>
    <row r="10" spans="1:29" s="11" customFormat="1" ht="18.75" x14ac:dyDescent="0.2">
      <c r="A10" s="421" t="s">
        <v>5</v>
      </c>
      <c r="B10" s="421"/>
      <c r="C10" s="421"/>
      <c r="D10" s="5"/>
      <c r="E10" s="5"/>
      <c r="F10" s="5"/>
      <c r="G10" s="5"/>
      <c r="H10" s="12"/>
      <c r="I10" s="12"/>
      <c r="J10" s="12"/>
      <c r="K10" s="12"/>
      <c r="L10" s="12"/>
      <c r="M10" s="12"/>
      <c r="N10" s="12"/>
      <c r="O10" s="12"/>
      <c r="P10" s="12"/>
      <c r="Q10" s="12"/>
      <c r="R10" s="12"/>
      <c r="S10" s="12"/>
      <c r="T10" s="12"/>
      <c r="U10" s="12"/>
    </row>
    <row r="11" spans="1:29" s="11" customFormat="1" ht="18.75" x14ac:dyDescent="0.2">
      <c r="A11" s="425"/>
      <c r="B11" s="425"/>
      <c r="C11" s="425"/>
      <c r="D11" s="13"/>
      <c r="E11" s="13"/>
      <c r="F11" s="13"/>
      <c r="G11" s="13"/>
      <c r="H11" s="12"/>
      <c r="I11" s="12"/>
      <c r="J11" s="12"/>
      <c r="K11" s="12"/>
      <c r="L11" s="12"/>
      <c r="M11" s="12"/>
      <c r="N11" s="12"/>
      <c r="O11" s="12"/>
      <c r="P11" s="12"/>
      <c r="Q11" s="12"/>
      <c r="R11" s="12"/>
      <c r="S11" s="12"/>
      <c r="T11" s="12"/>
      <c r="U11" s="12"/>
    </row>
    <row r="12" spans="1:29" s="11" customFormat="1" ht="18.75" x14ac:dyDescent="0.2">
      <c r="A12" s="455" t="str">
        <f>'1. паспорт местоположение'!A12:C12</f>
        <v>L_19-1056</v>
      </c>
      <c r="B12" s="455"/>
      <c r="C12" s="455"/>
      <c r="D12" s="7"/>
      <c r="E12" s="7"/>
      <c r="F12" s="7"/>
      <c r="G12" s="7"/>
      <c r="H12" s="12"/>
      <c r="I12" s="12"/>
      <c r="J12" s="12"/>
      <c r="K12" s="12"/>
      <c r="L12" s="12"/>
      <c r="M12" s="12"/>
      <c r="N12" s="12"/>
      <c r="O12" s="12"/>
      <c r="P12" s="12"/>
      <c r="Q12" s="12"/>
      <c r="R12" s="12"/>
      <c r="S12" s="12"/>
      <c r="T12" s="12"/>
      <c r="U12" s="12"/>
    </row>
    <row r="13" spans="1:29" s="11" customFormat="1" ht="18.75" x14ac:dyDescent="0.2">
      <c r="A13" s="421" t="s">
        <v>4</v>
      </c>
      <c r="B13" s="421"/>
      <c r="C13" s="42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6"/>
      <c r="B14" s="426"/>
      <c r="C14" s="426"/>
      <c r="D14" s="9"/>
      <c r="E14" s="9"/>
      <c r="F14" s="9"/>
      <c r="G14" s="9"/>
      <c r="H14" s="9"/>
      <c r="I14" s="9"/>
      <c r="J14" s="9"/>
      <c r="K14" s="9"/>
      <c r="L14" s="9"/>
      <c r="M14" s="9"/>
      <c r="N14" s="9"/>
      <c r="O14" s="9"/>
      <c r="P14" s="9"/>
      <c r="Q14" s="9"/>
      <c r="R14" s="9"/>
      <c r="S14" s="9"/>
      <c r="T14" s="9"/>
      <c r="U14" s="9"/>
    </row>
    <row r="15" spans="1:29" s="3" customFormat="1" ht="33.75" customHeight="1" x14ac:dyDescent="0.2">
      <c r="A15" s="454"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54"/>
      <c r="C15" s="454"/>
      <c r="D15" s="7"/>
      <c r="E15" s="7"/>
      <c r="F15" s="7"/>
      <c r="G15" s="7"/>
      <c r="H15" s="7"/>
      <c r="I15" s="7"/>
      <c r="J15" s="7"/>
      <c r="K15" s="7"/>
      <c r="L15" s="7"/>
      <c r="M15" s="7"/>
      <c r="N15" s="7"/>
      <c r="O15" s="7"/>
      <c r="P15" s="7"/>
      <c r="Q15" s="7"/>
      <c r="R15" s="7"/>
      <c r="S15" s="7"/>
      <c r="T15" s="7"/>
      <c r="U15" s="7"/>
    </row>
    <row r="16" spans="1:29" s="3" customFormat="1" ht="15" customHeight="1" x14ac:dyDescent="0.2">
      <c r="A16" s="421" t="s">
        <v>3</v>
      </c>
      <c r="B16" s="421"/>
      <c r="C16" s="421"/>
      <c r="D16" s="5"/>
      <c r="E16" s="5"/>
      <c r="F16" s="5"/>
      <c r="G16" s="5"/>
      <c r="H16" s="5"/>
      <c r="I16" s="5"/>
      <c r="J16" s="5"/>
      <c r="K16" s="5"/>
      <c r="L16" s="5"/>
      <c r="M16" s="5"/>
      <c r="N16" s="5"/>
      <c r="O16" s="5"/>
      <c r="P16" s="5"/>
      <c r="Q16" s="5"/>
      <c r="R16" s="5"/>
      <c r="S16" s="5"/>
      <c r="T16" s="5"/>
      <c r="U16" s="5"/>
    </row>
    <row r="17" spans="1:21" s="3" customFormat="1" ht="15" customHeight="1" x14ac:dyDescent="0.2">
      <c r="A17" s="422"/>
      <c r="B17" s="422"/>
      <c r="C17" s="422"/>
      <c r="D17" s="4"/>
      <c r="E17" s="4"/>
      <c r="F17" s="4"/>
      <c r="G17" s="4"/>
      <c r="H17" s="4"/>
      <c r="I17" s="4"/>
      <c r="J17" s="4"/>
      <c r="K17" s="4"/>
      <c r="L17" s="4"/>
      <c r="M17" s="4"/>
      <c r="N17" s="4"/>
      <c r="O17" s="4"/>
      <c r="P17" s="4"/>
      <c r="Q17" s="4"/>
      <c r="R17" s="4"/>
    </row>
    <row r="18" spans="1:21" s="3" customFormat="1" ht="27.75" customHeight="1" x14ac:dyDescent="0.2">
      <c r="A18" s="423" t="s">
        <v>421</v>
      </c>
      <c r="B18" s="423"/>
      <c r="C18" s="42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434</v>
      </c>
      <c r="C22" s="206" t="s">
        <v>525</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257" t="s">
        <v>551</v>
      </c>
      <c r="D23" s="22"/>
      <c r="E23" s="274"/>
      <c r="F23" s="22"/>
      <c r="G23" s="22"/>
      <c r="H23" s="22"/>
      <c r="I23" s="22"/>
      <c r="J23" s="22"/>
      <c r="K23" s="22"/>
      <c r="L23" s="22"/>
      <c r="M23" s="22"/>
      <c r="N23" s="22"/>
      <c r="O23" s="22"/>
      <c r="P23" s="22"/>
      <c r="Q23" s="22"/>
      <c r="R23" s="22"/>
      <c r="S23" s="22"/>
      <c r="T23" s="22"/>
      <c r="U23" s="22"/>
    </row>
    <row r="24" spans="1:21" ht="47.25" x14ac:dyDescent="0.25">
      <c r="A24" s="23" t="s">
        <v>59</v>
      </c>
      <c r="B24" s="25" t="s">
        <v>454</v>
      </c>
      <c r="C24" s="238" t="s">
        <v>530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455</v>
      </c>
      <c r="C25" s="24" t="s">
        <v>522</v>
      </c>
      <c r="D25" s="22"/>
      <c r="E25" s="243"/>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500</v>
      </c>
      <c r="D26" s="22"/>
      <c r="E26" s="22"/>
      <c r="F26" s="22"/>
      <c r="G26" s="22"/>
      <c r="H26" s="22"/>
      <c r="I26" s="22"/>
      <c r="J26" s="22"/>
      <c r="K26" s="22"/>
      <c r="L26" s="22"/>
      <c r="M26" s="22"/>
      <c r="N26" s="22"/>
      <c r="O26" s="22"/>
      <c r="P26" s="22"/>
      <c r="Q26" s="22"/>
      <c r="R26" s="22"/>
      <c r="S26" s="22"/>
      <c r="T26" s="22"/>
      <c r="U26" s="22"/>
    </row>
    <row r="27" spans="1:21" ht="283.5" x14ac:dyDescent="0.25">
      <c r="A27" s="23" t="s">
        <v>55</v>
      </c>
      <c r="B27" s="25" t="s">
        <v>435</v>
      </c>
      <c r="C27" s="24" t="s">
        <v>558</v>
      </c>
      <c r="D27" s="22"/>
      <c r="E27" s="274"/>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526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3" zoomScale="80" zoomScaleNormal="80" zoomScaleSheetLayoutView="80" workbookViewId="0">
      <selection activeCell="A27" sqref="A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09" t="str">
        <f>'1. паспорт местоположение'!A5:C5</f>
        <v>Год раскрытия информации: 2025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5" t="s">
        <v>6</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25"/>
      <c r="AB6" s="125"/>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25"/>
      <c r="AB7" s="125"/>
    </row>
    <row r="8" spans="1:28" x14ac:dyDescent="0.25">
      <c r="A8" s="419" t="str">
        <f>'1. паспорт местоположение'!A9</f>
        <v>Акционерное общество "Россети Янтарь"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26"/>
      <c r="AB8" s="126"/>
    </row>
    <row r="9" spans="1:28" ht="15.75" x14ac:dyDescent="0.25">
      <c r="A9" s="421" t="s">
        <v>5</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27"/>
      <c r="AB9" s="127"/>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25"/>
      <c r="AB10" s="125"/>
    </row>
    <row r="11" spans="1:28" x14ac:dyDescent="0.25">
      <c r="A11" s="419" t="str">
        <f>'1. паспорт местоположение'!A12:C12</f>
        <v>L_19-1056</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26"/>
      <c r="AB11" s="126"/>
    </row>
    <row r="12" spans="1:28" ht="15.75" x14ac:dyDescent="0.25">
      <c r="A12" s="421" t="s">
        <v>4</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27"/>
      <c r="AB12" s="127"/>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0"/>
      <c r="AB13" s="10"/>
    </row>
    <row r="14" spans="1:28" x14ac:dyDescent="0.25">
      <c r="A14" s="41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26"/>
      <c r="AB14" s="126"/>
    </row>
    <row r="15" spans="1:28" ht="15.75" x14ac:dyDescent="0.25">
      <c r="A15" s="421" t="s">
        <v>3</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27"/>
      <c r="AB15" s="127"/>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35"/>
      <c r="AB16" s="135"/>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35"/>
      <c r="AB17" s="135"/>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35"/>
      <c r="AB18" s="135"/>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35"/>
      <c r="AB19" s="135"/>
    </row>
    <row r="20" spans="1:28"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136"/>
      <c r="AB20" s="136"/>
    </row>
    <row r="21" spans="1:28" x14ac:dyDescent="0.25">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136"/>
      <c r="AB21" s="136"/>
    </row>
    <row r="22" spans="1:28" x14ac:dyDescent="0.25">
      <c r="A22" s="458" t="s">
        <v>453</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137"/>
      <c r="AB22" s="137"/>
    </row>
    <row r="23" spans="1:28" ht="32.25" customHeight="1" x14ac:dyDescent="0.25">
      <c r="A23" s="460" t="s">
        <v>312</v>
      </c>
      <c r="B23" s="461"/>
      <c r="C23" s="461"/>
      <c r="D23" s="461"/>
      <c r="E23" s="461"/>
      <c r="F23" s="461"/>
      <c r="G23" s="461"/>
      <c r="H23" s="461"/>
      <c r="I23" s="461"/>
      <c r="J23" s="461"/>
      <c r="K23" s="461"/>
      <c r="L23" s="462"/>
      <c r="M23" s="459" t="s">
        <v>313</v>
      </c>
      <c r="N23" s="459"/>
      <c r="O23" s="459"/>
      <c r="P23" s="459"/>
      <c r="Q23" s="459"/>
      <c r="R23" s="459"/>
      <c r="S23" s="459"/>
      <c r="T23" s="459"/>
      <c r="U23" s="459"/>
      <c r="V23" s="459"/>
      <c r="W23" s="459"/>
      <c r="X23" s="459"/>
      <c r="Y23" s="459"/>
      <c r="Z23" s="459"/>
    </row>
    <row r="24" spans="1:28" ht="151.5" customHeight="1" x14ac:dyDescent="0.25">
      <c r="A24" s="78" t="s">
        <v>228</v>
      </c>
      <c r="B24" s="79" t="s">
        <v>235</v>
      </c>
      <c r="C24" s="78" t="s">
        <v>306</v>
      </c>
      <c r="D24" s="78" t="s">
        <v>229</v>
      </c>
      <c r="E24" s="78" t="s">
        <v>307</v>
      </c>
      <c r="F24" s="78" t="s">
        <v>309</v>
      </c>
      <c r="G24" s="78" t="s">
        <v>308</v>
      </c>
      <c r="H24" s="78" t="s">
        <v>230</v>
      </c>
      <c r="I24" s="78" t="s">
        <v>310</v>
      </c>
      <c r="J24" s="78" t="s">
        <v>236</v>
      </c>
      <c r="K24" s="79" t="s">
        <v>234</v>
      </c>
      <c r="L24" s="79" t="s">
        <v>231</v>
      </c>
      <c r="M24" s="80" t="s">
        <v>243</v>
      </c>
      <c r="N24" s="79" t="s">
        <v>464</v>
      </c>
      <c r="O24" s="78" t="s">
        <v>241</v>
      </c>
      <c r="P24" s="78" t="s">
        <v>242</v>
      </c>
      <c r="Q24" s="78" t="s">
        <v>240</v>
      </c>
      <c r="R24" s="78" t="s">
        <v>230</v>
      </c>
      <c r="S24" s="78" t="s">
        <v>239</v>
      </c>
      <c r="T24" s="78" t="s">
        <v>238</v>
      </c>
      <c r="U24" s="78" t="s">
        <v>305</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138">
        <v>11</v>
      </c>
      <c r="L25" s="79">
        <v>12</v>
      </c>
      <c r="M25" s="138">
        <v>13</v>
      </c>
      <c r="N25" s="79">
        <v>14</v>
      </c>
      <c r="O25" s="138">
        <v>15</v>
      </c>
      <c r="P25" s="79">
        <v>16</v>
      </c>
      <c r="Q25" s="138">
        <v>17</v>
      </c>
      <c r="R25" s="79">
        <v>18</v>
      </c>
      <c r="S25" s="138">
        <v>19</v>
      </c>
      <c r="T25" s="79">
        <v>20</v>
      </c>
      <c r="U25" s="138">
        <v>21</v>
      </c>
      <c r="V25" s="79">
        <v>22</v>
      </c>
      <c r="W25" s="138">
        <v>23</v>
      </c>
      <c r="X25" s="79">
        <v>24</v>
      </c>
      <c r="Y25" s="138">
        <v>25</v>
      </c>
      <c r="Z25" s="79">
        <v>26</v>
      </c>
    </row>
    <row r="26" spans="1:28" x14ac:dyDescent="0.25">
      <c r="A26" s="244"/>
      <c r="B26" s="245"/>
      <c r="C26" s="246"/>
      <c r="D26" s="246"/>
      <c r="E26" s="246"/>
      <c r="F26" s="246"/>
      <c r="G26" s="246"/>
      <c r="H26" s="246"/>
      <c r="I26" s="246"/>
      <c r="J26" s="246"/>
      <c r="K26" s="246"/>
      <c r="L26" s="247"/>
      <c r="M26" s="248"/>
      <c r="N26" s="246"/>
      <c r="O26" s="249"/>
      <c r="P26" s="249"/>
      <c r="Q26" s="249"/>
      <c r="R26" s="249"/>
      <c r="S26" s="249"/>
      <c r="T26" s="249"/>
      <c r="U26" s="249"/>
      <c r="V26" s="272"/>
      <c r="W26" s="272"/>
      <c r="X26" s="272"/>
      <c r="Y26" s="273"/>
      <c r="Z26" s="250"/>
    </row>
    <row r="27" spans="1:28" x14ac:dyDescent="0.25">
      <c r="A27" s="246"/>
      <c r="B27" s="244"/>
      <c r="C27" s="246"/>
      <c r="D27" s="246"/>
      <c r="E27" s="246"/>
      <c r="F27" s="246"/>
      <c r="G27" s="246"/>
      <c r="H27" s="246"/>
      <c r="I27" s="246"/>
      <c r="J27" s="246"/>
      <c r="K27" s="247"/>
      <c r="L27" s="246"/>
      <c r="M27" s="247"/>
      <c r="N27" s="246"/>
      <c r="O27" s="246"/>
      <c r="P27" s="246"/>
      <c r="Q27" s="246"/>
      <c r="R27" s="246"/>
      <c r="S27" s="246"/>
      <c r="T27" s="246"/>
      <c r="U27" s="246"/>
      <c r="V27" s="246"/>
      <c r="W27" s="246"/>
      <c r="X27" s="246"/>
      <c r="Y27" s="246"/>
      <c r="Z27" s="251"/>
    </row>
    <row r="28" spans="1:28" x14ac:dyDescent="0.25">
      <c r="A28" s="245"/>
      <c r="B28" s="245"/>
      <c r="C28" s="252"/>
      <c r="D28" s="253"/>
      <c r="E28" s="254"/>
      <c r="F28" s="246"/>
      <c r="G28" s="246"/>
      <c r="H28" s="246"/>
      <c r="I28" s="255"/>
      <c r="J28" s="246"/>
      <c r="K28" s="246"/>
      <c r="L28" s="246"/>
      <c r="M28" s="246"/>
      <c r="N28" s="246"/>
      <c r="O28" s="246"/>
      <c r="P28" s="246"/>
      <c r="Q28" s="246"/>
      <c r="R28" s="246"/>
      <c r="S28" s="246"/>
      <c r="T28" s="246"/>
      <c r="U28" s="246"/>
      <c r="V28" s="246"/>
      <c r="W28" s="246"/>
      <c r="X28" s="246"/>
      <c r="Y28" s="246"/>
      <c r="Z28" s="256"/>
    </row>
    <row r="29" spans="1:28" x14ac:dyDescent="0.25">
      <c r="A29" s="246"/>
      <c r="B29" s="244"/>
      <c r="C29" s="252"/>
      <c r="D29" s="253"/>
      <c r="E29" s="254"/>
      <c r="F29" s="246"/>
      <c r="G29" s="246"/>
      <c r="H29" s="246"/>
      <c r="I29" s="246"/>
      <c r="J29" s="246"/>
      <c r="K29" s="246"/>
      <c r="L29" s="246"/>
      <c r="M29" s="246"/>
      <c r="N29" s="246"/>
      <c r="O29" s="246"/>
      <c r="P29" s="246"/>
      <c r="Q29" s="246"/>
      <c r="R29" s="246"/>
      <c r="S29" s="246"/>
      <c r="T29" s="246"/>
      <c r="U29" s="246"/>
      <c r="V29" s="246"/>
      <c r="W29" s="246"/>
      <c r="X29" s="246"/>
      <c r="Y29" s="246"/>
      <c r="Z29" s="251"/>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K20" sqref="K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09" t="str">
        <f>'1. паспорт местоположение'!A5:C5</f>
        <v>Год раскрытия информации: 2025 год</v>
      </c>
      <c r="B5" s="409"/>
      <c r="C5" s="409"/>
      <c r="D5" s="409"/>
      <c r="E5" s="409"/>
      <c r="F5" s="409"/>
      <c r="G5" s="409"/>
      <c r="H5" s="409"/>
      <c r="I5" s="409"/>
      <c r="J5" s="409"/>
      <c r="K5" s="409"/>
      <c r="L5" s="409"/>
      <c r="M5" s="409"/>
      <c r="N5" s="409"/>
      <c r="O5" s="409"/>
      <c r="P5" s="134"/>
      <c r="Q5" s="134"/>
      <c r="R5" s="134"/>
      <c r="S5" s="134"/>
      <c r="T5" s="134"/>
      <c r="U5" s="134"/>
      <c r="V5" s="134"/>
      <c r="W5" s="134"/>
      <c r="X5" s="134"/>
      <c r="Y5" s="134"/>
      <c r="Z5" s="134"/>
      <c r="AA5" s="134"/>
      <c r="AB5" s="134"/>
    </row>
    <row r="6" spans="1:28" s="11" customFormat="1" ht="18.75" x14ac:dyDescent="0.3">
      <c r="A6" s="16"/>
      <c r="B6" s="16"/>
      <c r="N6" s="14"/>
    </row>
    <row r="7" spans="1:28" s="11" customFormat="1" ht="18.75" x14ac:dyDescent="0.2">
      <c r="A7" s="425" t="s">
        <v>6</v>
      </c>
      <c r="B7" s="425"/>
      <c r="C7" s="425"/>
      <c r="D7" s="425"/>
      <c r="E7" s="425"/>
      <c r="F7" s="425"/>
      <c r="G7" s="425"/>
      <c r="H7" s="425"/>
      <c r="I7" s="425"/>
      <c r="J7" s="425"/>
      <c r="K7" s="425"/>
      <c r="L7" s="425"/>
      <c r="M7" s="425"/>
      <c r="N7" s="425"/>
      <c r="O7" s="425"/>
      <c r="P7" s="125"/>
      <c r="Q7" s="125"/>
      <c r="R7" s="125"/>
      <c r="S7" s="125"/>
      <c r="T7" s="125"/>
      <c r="U7" s="125"/>
      <c r="V7" s="125"/>
      <c r="W7" s="125"/>
      <c r="X7" s="125"/>
      <c r="Y7" s="125"/>
      <c r="Z7" s="125"/>
    </row>
    <row r="8" spans="1:28" s="11" customFormat="1" ht="18.75" x14ac:dyDescent="0.2">
      <c r="A8" s="425"/>
      <c r="B8" s="425"/>
      <c r="C8" s="425"/>
      <c r="D8" s="425"/>
      <c r="E8" s="425"/>
      <c r="F8" s="425"/>
      <c r="G8" s="425"/>
      <c r="H8" s="425"/>
      <c r="I8" s="425"/>
      <c r="J8" s="425"/>
      <c r="K8" s="425"/>
      <c r="L8" s="425"/>
      <c r="M8" s="425"/>
      <c r="N8" s="425"/>
      <c r="O8" s="425"/>
      <c r="P8" s="125"/>
      <c r="Q8" s="125"/>
      <c r="R8" s="125"/>
      <c r="S8" s="125"/>
      <c r="T8" s="125"/>
      <c r="U8" s="125"/>
      <c r="V8" s="125"/>
      <c r="W8" s="125"/>
      <c r="X8" s="125"/>
      <c r="Y8" s="125"/>
      <c r="Z8" s="125"/>
    </row>
    <row r="9" spans="1:28" s="11" customFormat="1" ht="18.75" x14ac:dyDescent="0.2">
      <c r="A9" s="419" t="str">
        <f>'1. паспорт местоположение'!A9:C9</f>
        <v>Акционерное общество "Россети Янтарь" ДЗО  ПАО "Россети"</v>
      </c>
      <c r="B9" s="419"/>
      <c r="C9" s="419"/>
      <c r="D9" s="419"/>
      <c r="E9" s="419"/>
      <c r="F9" s="419"/>
      <c r="G9" s="419"/>
      <c r="H9" s="419"/>
      <c r="I9" s="419"/>
      <c r="J9" s="419"/>
      <c r="K9" s="419"/>
      <c r="L9" s="419"/>
      <c r="M9" s="419"/>
      <c r="N9" s="419"/>
      <c r="O9" s="419"/>
      <c r="P9" s="125"/>
      <c r="Q9" s="125"/>
      <c r="R9" s="125"/>
      <c r="S9" s="125"/>
      <c r="T9" s="125"/>
      <c r="U9" s="125"/>
      <c r="V9" s="125"/>
      <c r="W9" s="125"/>
      <c r="X9" s="125"/>
      <c r="Y9" s="125"/>
      <c r="Z9" s="125"/>
    </row>
    <row r="10" spans="1:28" s="11" customFormat="1" ht="18.75" x14ac:dyDescent="0.2">
      <c r="A10" s="421" t="s">
        <v>5</v>
      </c>
      <c r="B10" s="421"/>
      <c r="C10" s="421"/>
      <c r="D10" s="421"/>
      <c r="E10" s="421"/>
      <c r="F10" s="421"/>
      <c r="G10" s="421"/>
      <c r="H10" s="421"/>
      <c r="I10" s="421"/>
      <c r="J10" s="421"/>
      <c r="K10" s="421"/>
      <c r="L10" s="421"/>
      <c r="M10" s="421"/>
      <c r="N10" s="421"/>
      <c r="O10" s="421"/>
      <c r="P10" s="125"/>
      <c r="Q10" s="125"/>
      <c r="R10" s="125"/>
      <c r="S10" s="125"/>
      <c r="T10" s="125"/>
      <c r="U10" s="125"/>
      <c r="V10" s="125"/>
      <c r="W10" s="125"/>
      <c r="X10" s="125"/>
      <c r="Y10" s="125"/>
      <c r="Z10" s="125"/>
    </row>
    <row r="11" spans="1:28" s="11" customFormat="1" ht="18.75" x14ac:dyDescent="0.2">
      <c r="A11" s="425"/>
      <c r="B11" s="425"/>
      <c r="C11" s="425"/>
      <c r="D11" s="425"/>
      <c r="E11" s="425"/>
      <c r="F11" s="425"/>
      <c r="G11" s="425"/>
      <c r="H11" s="425"/>
      <c r="I11" s="425"/>
      <c r="J11" s="425"/>
      <c r="K11" s="425"/>
      <c r="L11" s="425"/>
      <c r="M11" s="425"/>
      <c r="N11" s="425"/>
      <c r="O11" s="425"/>
      <c r="P11" s="125"/>
      <c r="Q11" s="125"/>
      <c r="R11" s="125"/>
      <c r="S11" s="125"/>
      <c r="T11" s="125"/>
      <c r="U11" s="125"/>
      <c r="V11" s="125"/>
      <c r="W11" s="125"/>
      <c r="X11" s="125"/>
      <c r="Y11" s="125"/>
      <c r="Z11" s="125"/>
    </row>
    <row r="12" spans="1:28" s="11" customFormat="1" ht="18.75" x14ac:dyDescent="0.2">
      <c r="A12" s="419" t="str">
        <f>'1. паспорт местоположение'!A12:C12</f>
        <v>L_19-1056</v>
      </c>
      <c r="B12" s="419"/>
      <c r="C12" s="419"/>
      <c r="D12" s="419"/>
      <c r="E12" s="419"/>
      <c r="F12" s="419"/>
      <c r="G12" s="419"/>
      <c r="H12" s="419"/>
      <c r="I12" s="419"/>
      <c r="J12" s="419"/>
      <c r="K12" s="419"/>
      <c r="L12" s="419"/>
      <c r="M12" s="419"/>
      <c r="N12" s="419"/>
      <c r="O12" s="419"/>
      <c r="P12" s="125"/>
      <c r="Q12" s="125"/>
      <c r="R12" s="125"/>
      <c r="S12" s="125"/>
      <c r="T12" s="125"/>
      <c r="U12" s="125"/>
      <c r="V12" s="125"/>
      <c r="W12" s="125"/>
      <c r="X12" s="125"/>
      <c r="Y12" s="125"/>
      <c r="Z12" s="125"/>
    </row>
    <row r="13" spans="1:28" s="11" customFormat="1" ht="18.75" x14ac:dyDescent="0.2">
      <c r="A13" s="421" t="s">
        <v>4</v>
      </c>
      <c r="B13" s="421"/>
      <c r="C13" s="421"/>
      <c r="D13" s="421"/>
      <c r="E13" s="421"/>
      <c r="F13" s="421"/>
      <c r="G13" s="421"/>
      <c r="H13" s="421"/>
      <c r="I13" s="421"/>
      <c r="J13" s="421"/>
      <c r="K13" s="421"/>
      <c r="L13" s="421"/>
      <c r="M13" s="421"/>
      <c r="N13" s="421"/>
      <c r="O13" s="421"/>
      <c r="P13" s="125"/>
      <c r="Q13" s="125"/>
      <c r="R13" s="125"/>
      <c r="S13" s="125"/>
      <c r="T13" s="125"/>
      <c r="U13" s="125"/>
      <c r="V13" s="125"/>
      <c r="W13" s="125"/>
      <c r="X13" s="125"/>
      <c r="Y13" s="125"/>
      <c r="Z13" s="125"/>
    </row>
    <row r="14" spans="1:28" s="8" customFormat="1" ht="15.75" customHeight="1" x14ac:dyDescent="0.2">
      <c r="A14" s="426"/>
      <c r="B14" s="426"/>
      <c r="C14" s="426"/>
      <c r="D14" s="426"/>
      <c r="E14" s="426"/>
      <c r="F14" s="426"/>
      <c r="G14" s="426"/>
      <c r="H14" s="426"/>
      <c r="I14" s="426"/>
      <c r="J14" s="426"/>
      <c r="K14" s="426"/>
      <c r="L14" s="426"/>
      <c r="M14" s="426"/>
      <c r="N14" s="426"/>
      <c r="O14" s="426"/>
      <c r="P14" s="354"/>
      <c r="Q14" s="354"/>
      <c r="R14" s="354"/>
      <c r="S14" s="354"/>
      <c r="T14" s="354"/>
      <c r="U14" s="354"/>
      <c r="V14" s="354"/>
      <c r="W14" s="354"/>
      <c r="X14" s="354"/>
      <c r="Y14" s="354"/>
      <c r="Z14" s="354"/>
    </row>
    <row r="15" spans="1:28" s="3" customFormat="1" ht="39.75" customHeight="1" x14ac:dyDescent="0.2">
      <c r="A15" s="454"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54"/>
      <c r="C15" s="454"/>
      <c r="D15" s="454"/>
      <c r="E15" s="454"/>
      <c r="F15" s="454"/>
      <c r="G15" s="454"/>
      <c r="H15" s="454"/>
      <c r="I15" s="454"/>
      <c r="J15" s="454"/>
      <c r="K15" s="454"/>
      <c r="L15" s="454"/>
      <c r="M15" s="454"/>
      <c r="N15" s="454"/>
      <c r="O15" s="454"/>
      <c r="P15" s="139"/>
      <c r="Q15" s="139"/>
      <c r="R15" s="139"/>
      <c r="S15" s="139"/>
      <c r="T15" s="139"/>
      <c r="U15" s="139"/>
      <c r="V15" s="139"/>
      <c r="W15" s="139"/>
      <c r="X15" s="139"/>
      <c r="Y15" s="139"/>
      <c r="Z15" s="139"/>
    </row>
    <row r="16" spans="1:28" s="3" customFormat="1" ht="15" customHeight="1" x14ac:dyDescent="0.2">
      <c r="A16" s="421" t="s">
        <v>3</v>
      </c>
      <c r="B16" s="421"/>
      <c r="C16" s="421"/>
      <c r="D16" s="421"/>
      <c r="E16" s="421"/>
      <c r="F16" s="421"/>
      <c r="G16" s="421"/>
      <c r="H16" s="421"/>
      <c r="I16" s="421"/>
      <c r="J16" s="421"/>
      <c r="K16" s="421"/>
      <c r="L16" s="421"/>
      <c r="M16" s="421"/>
      <c r="N16" s="421"/>
      <c r="O16" s="421"/>
      <c r="P16" s="127"/>
      <c r="Q16" s="127"/>
      <c r="R16" s="127"/>
      <c r="S16" s="127"/>
      <c r="T16" s="127"/>
      <c r="U16" s="127"/>
      <c r="V16" s="127"/>
      <c r="W16" s="127"/>
      <c r="X16" s="127"/>
      <c r="Y16" s="127"/>
      <c r="Z16" s="127"/>
    </row>
    <row r="17" spans="1:26" s="3" customFormat="1" ht="15" customHeight="1" x14ac:dyDescent="0.2">
      <c r="A17" s="422"/>
      <c r="B17" s="422"/>
      <c r="C17" s="422"/>
      <c r="D17" s="422"/>
      <c r="E17" s="422"/>
      <c r="F17" s="422"/>
      <c r="G17" s="422"/>
      <c r="H17" s="422"/>
      <c r="I17" s="422"/>
      <c r="J17" s="422"/>
      <c r="K17" s="422"/>
      <c r="L17" s="422"/>
      <c r="M17" s="422"/>
      <c r="N17" s="422"/>
      <c r="O17" s="422"/>
      <c r="P17" s="355"/>
      <c r="Q17" s="355"/>
      <c r="R17" s="355"/>
      <c r="S17" s="355"/>
      <c r="T17" s="355"/>
      <c r="U17" s="355"/>
      <c r="V17" s="355"/>
      <c r="W17" s="355"/>
    </row>
    <row r="18" spans="1:26" s="3" customFormat="1" ht="91.5" customHeight="1" x14ac:dyDescent="0.2">
      <c r="A18" s="467" t="s">
        <v>430</v>
      </c>
      <c r="B18" s="467"/>
      <c r="C18" s="467"/>
      <c r="D18" s="467"/>
      <c r="E18" s="467"/>
      <c r="F18" s="467"/>
      <c r="G18" s="467"/>
      <c r="H18" s="467"/>
      <c r="I18" s="467"/>
      <c r="J18" s="467"/>
      <c r="K18" s="467"/>
      <c r="L18" s="467"/>
      <c r="M18" s="467"/>
      <c r="N18" s="467"/>
      <c r="O18" s="467"/>
      <c r="P18" s="6"/>
      <c r="Q18" s="6"/>
      <c r="R18" s="6"/>
      <c r="S18" s="6"/>
      <c r="T18" s="6"/>
      <c r="U18" s="6"/>
      <c r="V18" s="6"/>
      <c r="W18" s="6"/>
      <c r="X18" s="6"/>
      <c r="Y18" s="6"/>
      <c r="Z18" s="6"/>
    </row>
    <row r="19" spans="1:26" s="3" customFormat="1" ht="78" customHeight="1" x14ac:dyDescent="0.2">
      <c r="A19" s="463" t="s">
        <v>2</v>
      </c>
      <c r="B19" s="463" t="s">
        <v>81</v>
      </c>
      <c r="C19" s="463" t="s">
        <v>80</v>
      </c>
      <c r="D19" s="463" t="s">
        <v>72</v>
      </c>
      <c r="E19" s="464" t="s">
        <v>79</v>
      </c>
      <c r="F19" s="465"/>
      <c r="G19" s="465"/>
      <c r="H19" s="465"/>
      <c r="I19" s="466"/>
      <c r="J19" s="463" t="s">
        <v>78</v>
      </c>
      <c r="K19" s="463"/>
      <c r="L19" s="463"/>
      <c r="M19" s="463"/>
      <c r="N19" s="463"/>
      <c r="O19" s="463"/>
      <c r="P19" s="355"/>
      <c r="Q19" s="355"/>
      <c r="R19" s="355"/>
      <c r="S19" s="355"/>
      <c r="T19" s="355"/>
      <c r="U19" s="355"/>
      <c r="V19" s="355"/>
      <c r="W19" s="355"/>
    </row>
    <row r="20" spans="1:26" s="3" customFormat="1" ht="51" customHeight="1" x14ac:dyDescent="0.2">
      <c r="A20" s="463"/>
      <c r="B20" s="463"/>
      <c r="C20" s="463"/>
      <c r="D20" s="463"/>
      <c r="E20" s="357" t="s">
        <v>77</v>
      </c>
      <c r="F20" s="357" t="s">
        <v>76</v>
      </c>
      <c r="G20" s="357" t="s">
        <v>75</v>
      </c>
      <c r="H20" s="357" t="s">
        <v>74</v>
      </c>
      <c r="I20" s="357" t="s">
        <v>73</v>
      </c>
      <c r="J20" s="357">
        <v>2023</v>
      </c>
      <c r="K20" s="357">
        <v>2024</v>
      </c>
      <c r="L20" s="357">
        <v>2025</v>
      </c>
      <c r="M20" s="357">
        <v>2026</v>
      </c>
      <c r="N20" s="357">
        <v>2027</v>
      </c>
      <c r="O20" s="357">
        <v>2028</v>
      </c>
      <c r="P20" s="27"/>
      <c r="Q20" s="27"/>
      <c r="R20" s="27"/>
      <c r="S20" s="27"/>
      <c r="T20" s="27"/>
      <c r="U20" s="27"/>
      <c r="V20" s="27"/>
      <c r="W20" s="27"/>
      <c r="X20" s="26"/>
      <c r="Y20" s="26"/>
      <c r="Z20" s="26"/>
    </row>
    <row r="21" spans="1:26" s="3" customFormat="1" ht="16.5" customHeight="1" x14ac:dyDescent="0.2">
      <c r="A21" s="358">
        <v>1</v>
      </c>
      <c r="B21" s="359">
        <v>2</v>
      </c>
      <c r="C21" s="358">
        <v>3</v>
      </c>
      <c r="D21" s="359">
        <v>4</v>
      </c>
      <c r="E21" s="358">
        <v>5</v>
      </c>
      <c r="F21" s="359">
        <v>6</v>
      </c>
      <c r="G21" s="358">
        <v>7</v>
      </c>
      <c r="H21" s="359">
        <v>8</v>
      </c>
      <c r="I21" s="358">
        <v>9</v>
      </c>
      <c r="J21" s="359">
        <v>10</v>
      </c>
      <c r="K21" s="358">
        <v>11</v>
      </c>
      <c r="L21" s="359">
        <v>12</v>
      </c>
      <c r="M21" s="358">
        <v>13</v>
      </c>
      <c r="N21" s="359">
        <v>14</v>
      </c>
      <c r="O21" s="358">
        <v>15</v>
      </c>
      <c r="P21" s="27"/>
      <c r="Q21" s="27"/>
      <c r="R21" s="27"/>
      <c r="S21" s="27"/>
      <c r="T21" s="27"/>
      <c r="U21" s="27"/>
      <c r="V21" s="27"/>
      <c r="W21" s="27"/>
      <c r="X21" s="26"/>
      <c r="Y21" s="26"/>
      <c r="Z21" s="26"/>
    </row>
    <row r="22" spans="1:26" s="3" customFormat="1" ht="33" customHeight="1" x14ac:dyDescent="0.2">
      <c r="A22" s="360" t="s">
        <v>61</v>
      </c>
      <c r="B22" s="361">
        <v>2025</v>
      </c>
      <c r="C22" s="362">
        <v>0</v>
      </c>
      <c r="D22" s="362">
        <v>0</v>
      </c>
      <c r="E22" s="362">
        <v>0</v>
      </c>
      <c r="F22" s="362">
        <v>0</v>
      </c>
      <c r="G22" s="362">
        <v>0</v>
      </c>
      <c r="H22" s="362">
        <v>0</v>
      </c>
      <c r="I22" s="362">
        <v>0</v>
      </c>
      <c r="J22" s="363">
        <v>0</v>
      </c>
      <c r="K22" s="363">
        <v>0</v>
      </c>
      <c r="L22" s="363">
        <v>0</v>
      </c>
      <c r="M22" s="363">
        <v>0</v>
      </c>
      <c r="N22" s="363">
        <v>0</v>
      </c>
      <c r="O22" s="363">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J19:O19"/>
    <mergeCell ref="A9:O9"/>
    <mergeCell ref="A10:O10"/>
    <mergeCell ref="A11:O11"/>
    <mergeCell ref="A12:O12"/>
    <mergeCell ref="A13:O13"/>
    <mergeCell ref="B19:B20"/>
    <mergeCell ref="E19:I19"/>
    <mergeCell ref="A19:A20"/>
    <mergeCell ref="C19:C20"/>
    <mergeCell ref="D19:D20"/>
    <mergeCell ref="A16:O16"/>
    <mergeCell ref="A17:O17"/>
    <mergeCell ref="A18:O18"/>
    <mergeCell ref="A5:O5"/>
    <mergeCell ref="A7:O7"/>
    <mergeCell ref="A8:O8"/>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203"/>
  <sheetViews>
    <sheetView topLeftCell="A61" zoomScale="80" zoomScaleNormal="80" workbookViewId="0">
      <selection activeCell="F74" sqref="F74"/>
    </sheetView>
  </sheetViews>
  <sheetFormatPr defaultColWidth="9.140625" defaultRowHeight="15.75" x14ac:dyDescent="0.2"/>
  <cols>
    <col min="1" max="1" width="61.7109375" style="145" customWidth="1"/>
    <col min="2" max="2" width="18.5703125" style="140" customWidth="1"/>
    <col min="3" max="14" width="16.85546875" style="140" customWidth="1"/>
    <col min="15" max="33" width="16.85546875" style="140" hidden="1" customWidth="1"/>
    <col min="34" max="34" width="14" style="141" hidden="1" customWidth="1"/>
    <col min="35" max="35" width="14.140625" style="141" customWidth="1"/>
    <col min="36" max="36" width="13.42578125" style="141" customWidth="1"/>
    <col min="37" max="238" width="9.140625" style="141"/>
    <col min="239" max="239" width="61.7109375" style="141" customWidth="1"/>
    <col min="240" max="240" width="18.5703125" style="141" customWidth="1"/>
    <col min="241" max="280" width="16.85546875" style="141" customWidth="1"/>
    <col min="281" max="282" width="18.5703125" style="141" customWidth="1"/>
    <col min="283" max="283" width="21.7109375" style="141" customWidth="1"/>
    <col min="284" max="494" width="9.140625" style="141"/>
    <col min="495" max="495" width="61.7109375" style="141" customWidth="1"/>
    <col min="496" max="496" width="18.5703125" style="141" customWidth="1"/>
    <col min="497" max="536" width="16.85546875" style="141" customWidth="1"/>
    <col min="537" max="538" width="18.5703125" style="141" customWidth="1"/>
    <col min="539" max="539" width="21.7109375" style="141" customWidth="1"/>
    <col min="540" max="750" width="9.140625" style="141"/>
    <col min="751" max="751" width="61.7109375" style="141" customWidth="1"/>
    <col min="752" max="752" width="18.5703125" style="141" customWidth="1"/>
    <col min="753" max="792" width="16.85546875" style="141" customWidth="1"/>
    <col min="793" max="794" width="18.5703125" style="141" customWidth="1"/>
    <col min="795" max="795" width="21.7109375" style="141" customWidth="1"/>
    <col min="796" max="1006" width="9.140625" style="141"/>
    <col min="1007" max="1007" width="61.7109375" style="141" customWidth="1"/>
    <col min="1008" max="1008" width="18.5703125" style="141" customWidth="1"/>
    <col min="1009" max="1048" width="16.85546875" style="141" customWidth="1"/>
    <col min="1049" max="1050" width="18.5703125" style="141" customWidth="1"/>
    <col min="1051" max="1051" width="21.7109375" style="141" customWidth="1"/>
    <col min="1052" max="1262" width="9.140625" style="141"/>
    <col min="1263" max="1263" width="61.7109375" style="141" customWidth="1"/>
    <col min="1264" max="1264" width="18.5703125" style="141" customWidth="1"/>
    <col min="1265" max="1304" width="16.85546875" style="141" customWidth="1"/>
    <col min="1305" max="1306" width="18.5703125" style="141" customWidth="1"/>
    <col min="1307" max="1307" width="21.7109375" style="141" customWidth="1"/>
    <col min="1308" max="1518" width="9.140625" style="141"/>
    <col min="1519" max="1519" width="61.7109375" style="141" customWidth="1"/>
    <col min="1520" max="1520" width="18.5703125" style="141" customWidth="1"/>
    <col min="1521" max="1560" width="16.85546875" style="141" customWidth="1"/>
    <col min="1561" max="1562" width="18.5703125" style="141" customWidth="1"/>
    <col min="1563" max="1563" width="21.7109375" style="141" customWidth="1"/>
    <col min="1564" max="1774" width="9.140625" style="141"/>
    <col min="1775" max="1775" width="61.7109375" style="141" customWidth="1"/>
    <col min="1776" max="1776" width="18.5703125" style="141" customWidth="1"/>
    <col min="1777" max="1816" width="16.85546875" style="141" customWidth="1"/>
    <col min="1817" max="1818" width="18.5703125" style="141" customWidth="1"/>
    <col min="1819" max="1819" width="21.7109375" style="141" customWidth="1"/>
    <col min="1820" max="2030" width="9.140625" style="141"/>
    <col min="2031" max="2031" width="61.7109375" style="141" customWidth="1"/>
    <col min="2032" max="2032" width="18.5703125" style="141" customWidth="1"/>
    <col min="2033" max="2072" width="16.85546875" style="141" customWidth="1"/>
    <col min="2073" max="2074" width="18.5703125" style="141" customWidth="1"/>
    <col min="2075" max="2075" width="21.7109375" style="141" customWidth="1"/>
    <col min="2076" max="2286" width="9.140625" style="141"/>
    <col min="2287" max="2287" width="61.7109375" style="141" customWidth="1"/>
    <col min="2288" max="2288" width="18.5703125" style="141" customWidth="1"/>
    <col min="2289" max="2328" width="16.85546875" style="141" customWidth="1"/>
    <col min="2329" max="2330" width="18.5703125" style="141" customWidth="1"/>
    <col min="2331" max="2331" width="21.7109375" style="141" customWidth="1"/>
    <col min="2332" max="2542" width="9.140625" style="141"/>
    <col min="2543" max="2543" width="61.7109375" style="141" customWidth="1"/>
    <col min="2544" max="2544" width="18.5703125" style="141" customWidth="1"/>
    <col min="2545" max="2584" width="16.85546875" style="141" customWidth="1"/>
    <col min="2585" max="2586" width="18.5703125" style="141" customWidth="1"/>
    <col min="2587" max="2587" width="21.7109375" style="141" customWidth="1"/>
    <col min="2588" max="2798" width="9.140625" style="141"/>
    <col min="2799" max="2799" width="61.7109375" style="141" customWidth="1"/>
    <col min="2800" max="2800" width="18.5703125" style="141" customWidth="1"/>
    <col min="2801" max="2840" width="16.85546875" style="141" customWidth="1"/>
    <col min="2841" max="2842" width="18.5703125" style="141" customWidth="1"/>
    <col min="2843" max="2843" width="21.7109375" style="141" customWidth="1"/>
    <col min="2844" max="3054" width="9.140625" style="141"/>
    <col min="3055" max="3055" width="61.7109375" style="141" customWidth="1"/>
    <col min="3056" max="3056" width="18.5703125" style="141" customWidth="1"/>
    <col min="3057" max="3096" width="16.85546875" style="141" customWidth="1"/>
    <col min="3097" max="3098" width="18.5703125" style="141" customWidth="1"/>
    <col min="3099" max="3099" width="21.7109375" style="141" customWidth="1"/>
    <col min="3100" max="3310" width="9.140625" style="141"/>
    <col min="3311" max="3311" width="61.7109375" style="141" customWidth="1"/>
    <col min="3312" max="3312" width="18.5703125" style="141" customWidth="1"/>
    <col min="3313" max="3352" width="16.85546875" style="141" customWidth="1"/>
    <col min="3353" max="3354" width="18.5703125" style="141" customWidth="1"/>
    <col min="3355" max="3355" width="21.7109375" style="141" customWidth="1"/>
    <col min="3356" max="3566" width="9.140625" style="141"/>
    <col min="3567" max="3567" width="61.7109375" style="141" customWidth="1"/>
    <col min="3568" max="3568" width="18.5703125" style="141" customWidth="1"/>
    <col min="3569" max="3608" width="16.85546875" style="141" customWidth="1"/>
    <col min="3609" max="3610" width="18.5703125" style="141" customWidth="1"/>
    <col min="3611" max="3611" width="21.7109375" style="141" customWidth="1"/>
    <col min="3612" max="3822" width="9.140625" style="141"/>
    <col min="3823" max="3823" width="61.7109375" style="141" customWidth="1"/>
    <col min="3824" max="3824" width="18.5703125" style="141" customWidth="1"/>
    <col min="3825" max="3864" width="16.85546875" style="141" customWidth="1"/>
    <col min="3865" max="3866" width="18.5703125" style="141" customWidth="1"/>
    <col min="3867" max="3867" width="21.7109375" style="141" customWidth="1"/>
    <col min="3868" max="4078" width="9.140625" style="141"/>
    <col min="4079" max="4079" width="61.7109375" style="141" customWidth="1"/>
    <col min="4080" max="4080" width="18.5703125" style="141" customWidth="1"/>
    <col min="4081" max="4120" width="16.85546875" style="141" customWidth="1"/>
    <col min="4121" max="4122" width="18.5703125" style="141" customWidth="1"/>
    <col min="4123" max="4123" width="21.7109375" style="141" customWidth="1"/>
    <col min="4124" max="4334" width="9.140625" style="141"/>
    <col min="4335" max="4335" width="61.7109375" style="141" customWidth="1"/>
    <col min="4336" max="4336" width="18.5703125" style="141" customWidth="1"/>
    <col min="4337" max="4376" width="16.85546875" style="141" customWidth="1"/>
    <col min="4377" max="4378" width="18.5703125" style="141" customWidth="1"/>
    <col min="4379" max="4379" width="21.7109375" style="141" customWidth="1"/>
    <col min="4380" max="4590" width="9.140625" style="141"/>
    <col min="4591" max="4591" width="61.7109375" style="141" customWidth="1"/>
    <col min="4592" max="4592" width="18.5703125" style="141" customWidth="1"/>
    <col min="4593" max="4632" width="16.85546875" style="141" customWidth="1"/>
    <col min="4633" max="4634" width="18.5703125" style="141" customWidth="1"/>
    <col min="4635" max="4635" width="21.7109375" style="141" customWidth="1"/>
    <col min="4636" max="4846" width="9.140625" style="141"/>
    <col min="4847" max="4847" width="61.7109375" style="141" customWidth="1"/>
    <col min="4848" max="4848" width="18.5703125" style="141" customWidth="1"/>
    <col min="4849" max="4888" width="16.85546875" style="141" customWidth="1"/>
    <col min="4889" max="4890" width="18.5703125" style="141" customWidth="1"/>
    <col min="4891" max="4891" width="21.7109375" style="141" customWidth="1"/>
    <col min="4892" max="5102" width="9.140625" style="141"/>
    <col min="5103" max="5103" width="61.7109375" style="141" customWidth="1"/>
    <col min="5104" max="5104" width="18.5703125" style="141" customWidth="1"/>
    <col min="5105" max="5144" width="16.85546875" style="141" customWidth="1"/>
    <col min="5145" max="5146" width="18.5703125" style="141" customWidth="1"/>
    <col min="5147" max="5147" width="21.7109375" style="141" customWidth="1"/>
    <col min="5148" max="5358" width="9.140625" style="141"/>
    <col min="5359" max="5359" width="61.7109375" style="141" customWidth="1"/>
    <col min="5360" max="5360" width="18.5703125" style="141" customWidth="1"/>
    <col min="5361" max="5400" width="16.85546875" style="141" customWidth="1"/>
    <col min="5401" max="5402" width="18.5703125" style="141" customWidth="1"/>
    <col min="5403" max="5403" width="21.7109375" style="141" customWidth="1"/>
    <col min="5404" max="5614" width="9.140625" style="141"/>
    <col min="5615" max="5615" width="61.7109375" style="141" customWidth="1"/>
    <col min="5616" max="5616" width="18.5703125" style="141" customWidth="1"/>
    <col min="5617" max="5656" width="16.85546875" style="141" customWidth="1"/>
    <col min="5657" max="5658" width="18.5703125" style="141" customWidth="1"/>
    <col min="5659" max="5659" width="21.7109375" style="141" customWidth="1"/>
    <col min="5660" max="5870" width="9.140625" style="141"/>
    <col min="5871" max="5871" width="61.7109375" style="141" customWidth="1"/>
    <col min="5872" max="5872" width="18.5703125" style="141" customWidth="1"/>
    <col min="5873" max="5912" width="16.85546875" style="141" customWidth="1"/>
    <col min="5913" max="5914" width="18.5703125" style="141" customWidth="1"/>
    <col min="5915" max="5915" width="21.7109375" style="141" customWidth="1"/>
    <col min="5916" max="6126" width="9.140625" style="141"/>
    <col min="6127" max="6127" width="61.7109375" style="141" customWidth="1"/>
    <col min="6128" max="6128" width="18.5703125" style="141" customWidth="1"/>
    <col min="6129" max="6168" width="16.85546875" style="141" customWidth="1"/>
    <col min="6169" max="6170" width="18.5703125" style="141" customWidth="1"/>
    <col min="6171" max="6171" width="21.7109375" style="141" customWidth="1"/>
    <col min="6172" max="6382" width="9.140625" style="141"/>
    <col min="6383" max="6383" width="61.7109375" style="141" customWidth="1"/>
    <col min="6384" max="6384" width="18.5703125" style="141" customWidth="1"/>
    <col min="6385" max="6424" width="16.85546875" style="141" customWidth="1"/>
    <col min="6425" max="6426" width="18.5703125" style="141" customWidth="1"/>
    <col min="6427" max="6427" width="21.7109375" style="141" customWidth="1"/>
    <col min="6428" max="6638" width="9.140625" style="141"/>
    <col min="6639" max="6639" width="61.7109375" style="141" customWidth="1"/>
    <col min="6640" max="6640" width="18.5703125" style="141" customWidth="1"/>
    <col min="6641" max="6680" width="16.85546875" style="141" customWidth="1"/>
    <col min="6681" max="6682" width="18.5703125" style="141" customWidth="1"/>
    <col min="6683" max="6683" width="21.7109375" style="141" customWidth="1"/>
    <col min="6684" max="6894" width="9.140625" style="141"/>
    <col min="6895" max="6895" width="61.7109375" style="141" customWidth="1"/>
    <col min="6896" max="6896" width="18.5703125" style="141" customWidth="1"/>
    <col min="6897" max="6936" width="16.85546875" style="141" customWidth="1"/>
    <col min="6937" max="6938" width="18.5703125" style="141" customWidth="1"/>
    <col min="6939" max="6939" width="21.7109375" style="141" customWidth="1"/>
    <col min="6940" max="7150" width="9.140625" style="141"/>
    <col min="7151" max="7151" width="61.7109375" style="141" customWidth="1"/>
    <col min="7152" max="7152" width="18.5703125" style="141" customWidth="1"/>
    <col min="7153" max="7192" width="16.85546875" style="141" customWidth="1"/>
    <col min="7193" max="7194" width="18.5703125" style="141" customWidth="1"/>
    <col min="7195" max="7195" width="21.7109375" style="141" customWidth="1"/>
    <col min="7196" max="7406" width="9.140625" style="141"/>
    <col min="7407" max="7407" width="61.7109375" style="141" customWidth="1"/>
    <col min="7408" max="7408" width="18.5703125" style="141" customWidth="1"/>
    <col min="7409" max="7448" width="16.85546875" style="141" customWidth="1"/>
    <col min="7449" max="7450" width="18.5703125" style="141" customWidth="1"/>
    <col min="7451" max="7451" width="21.7109375" style="141" customWidth="1"/>
    <col min="7452" max="7662" width="9.140625" style="141"/>
    <col min="7663" max="7663" width="61.7109375" style="141" customWidth="1"/>
    <col min="7664" max="7664" width="18.5703125" style="141" customWidth="1"/>
    <col min="7665" max="7704" width="16.85546875" style="141" customWidth="1"/>
    <col min="7705" max="7706" width="18.5703125" style="141" customWidth="1"/>
    <col min="7707" max="7707" width="21.7109375" style="141" customWidth="1"/>
    <col min="7708" max="7918" width="9.140625" style="141"/>
    <col min="7919" max="7919" width="61.7109375" style="141" customWidth="1"/>
    <col min="7920" max="7920" width="18.5703125" style="141" customWidth="1"/>
    <col min="7921" max="7960" width="16.85546875" style="141" customWidth="1"/>
    <col min="7961" max="7962" width="18.5703125" style="141" customWidth="1"/>
    <col min="7963" max="7963" width="21.7109375" style="141" customWidth="1"/>
    <col min="7964" max="8174" width="9.140625" style="141"/>
    <col min="8175" max="8175" width="61.7109375" style="141" customWidth="1"/>
    <col min="8176" max="8176" width="18.5703125" style="141" customWidth="1"/>
    <col min="8177" max="8216" width="16.85546875" style="141" customWidth="1"/>
    <col min="8217" max="8218" width="18.5703125" style="141" customWidth="1"/>
    <col min="8219" max="8219" width="21.7109375" style="141" customWidth="1"/>
    <col min="8220" max="8430" width="9.140625" style="141"/>
    <col min="8431" max="8431" width="61.7109375" style="141" customWidth="1"/>
    <col min="8432" max="8432" width="18.5703125" style="141" customWidth="1"/>
    <col min="8433" max="8472" width="16.85546875" style="141" customWidth="1"/>
    <col min="8473" max="8474" width="18.5703125" style="141" customWidth="1"/>
    <col min="8475" max="8475" width="21.7109375" style="141" customWidth="1"/>
    <col min="8476" max="8686" width="9.140625" style="141"/>
    <col min="8687" max="8687" width="61.7109375" style="141" customWidth="1"/>
    <col min="8688" max="8688" width="18.5703125" style="141" customWidth="1"/>
    <col min="8689" max="8728" width="16.85546875" style="141" customWidth="1"/>
    <col min="8729" max="8730" width="18.5703125" style="141" customWidth="1"/>
    <col min="8731" max="8731" width="21.7109375" style="141" customWidth="1"/>
    <col min="8732" max="8942" width="9.140625" style="141"/>
    <col min="8943" max="8943" width="61.7109375" style="141" customWidth="1"/>
    <col min="8944" max="8944" width="18.5703125" style="141" customWidth="1"/>
    <col min="8945" max="8984" width="16.85546875" style="141" customWidth="1"/>
    <col min="8985" max="8986" width="18.5703125" style="141" customWidth="1"/>
    <col min="8987" max="8987" width="21.7109375" style="141" customWidth="1"/>
    <col min="8988" max="9198" width="9.140625" style="141"/>
    <col min="9199" max="9199" width="61.7109375" style="141" customWidth="1"/>
    <col min="9200" max="9200" width="18.5703125" style="141" customWidth="1"/>
    <col min="9201" max="9240" width="16.85546875" style="141" customWidth="1"/>
    <col min="9241" max="9242" width="18.5703125" style="141" customWidth="1"/>
    <col min="9243" max="9243" width="21.7109375" style="141" customWidth="1"/>
    <col min="9244" max="9454" width="9.140625" style="141"/>
    <col min="9455" max="9455" width="61.7109375" style="141" customWidth="1"/>
    <col min="9456" max="9456" width="18.5703125" style="141" customWidth="1"/>
    <col min="9457" max="9496" width="16.85546875" style="141" customWidth="1"/>
    <col min="9497" max="9498" width="18.5703125" style="141" customWidth="1"/>
    <col min="9499" max="9499" width="21.7109375" style="141" customWidth="1"/>
    <col min="9500" max="9710" width="9.140625" style="141"/>
    <col min="9711" max="9711" width="61.7109375" style="141" customWidth="1"/>
    <col min="9712" max="9712" width="18.5703125" style="141" customWidth="1"/>
    <col min="9713" max="9752" width="16.85546875" style="141" customWidth="1"/>
    <col min="9753" max="9754" width="18.5703125" style="141" customWidth="1"/>
    <col min="9755" max="9755" width="21.7109375" style="141" customWidth="1"/>
    <col min="9756" max="9966" width="9.140625" style="141"/>
    <col min="9967" max="9967" width="61.7109375" style="141" customWidth="1"/>
    <col min="9968" max="9968" width="18.5703125" style="141" customWidth="1"/>
    <col min="9969" max="10008" width="16.85546875" style="141" customWidth="1"/>
    <col min="10009" max="10010" width="18.5703125" style="141" customWidth="1"/>
    <col min="10011" max="10011" width="21.7109375" style="141" customWidth="1"/>
    <col min="10012" max="10222" width="9.140625" style="141"/>
    <col min="10223" max="10223" width="61.7109375" style="141" customWidth="1"/>
    <col min="10224" max="10224" width="18.5703125" style="141" customWidth="1"/>
    <col min="10225" max="10264" width="16.85546875" style="141" customWidth="1"/>
    <col min="10265" max="10266" width="18.5703125" style="141" customWidth="1"/>
    <col min="10267" max="10267" width="21.7109375" style="141" customWidth="1"/>
    <col min="10268" max="10478" width="9.140625" style="141"/>
    <col min="10479" max="10479" width="61.7109375" style="141" customWidth="1"/>
    <col min="10480" max="10480" width="18.5703125" style="141" customWidth="1"/>
    <col min="10481" max="10520" width="16.85546875" style="141" customWidth="1"/>
    <col min="10521" max="10522" width="18.5703125" style="141" customWidth="1"/>
    <col min="10523" max="10523" width="21.7109375" style="141" customWidth="1"/>
    <col min="10524" max="10734" width="9.140625" style="141"/>
    <col min="10735" max="10735" width="61.7109375" style="141" customWidth="1"/>
    <col min="10736" max="10736" width="18.5703125" style="141" customWidth="1"/>
    <col min="10737" max="10776" width="16.85546875" style="141" customWidth="1"/>
    <col min="10777" max="10778" width="18.5703125" style="141" customWidth="1"/>
    <col min="10779" max="10779" width="21.7109375" style="141" customWidth="1"/>
    <col min="10780" max="10990" width="9.140625" style="141"/>
    <col min="10991" max="10991" width="61.7109375" style="141" customWidth="1"/>
    <col min="10992" max="10992" width="18.5703125" style="141" customWidth="1"/>
    <col min="10993" max="11032" width="16.85546875" style="141" customWidth="1"/>
    <col min="11033" max="11034" width="18.5703125" style="141" customWidth="1"/>
    <col min="11035" max="11035" width="21.7109375" style="141" customWidth="1"/>
    <col min="11036" max="11246" width="9.140625" style="141"/>
    <col min="11247" max="11247" width="61.7109375" style="141" customWidth="1"/>
    <col min="11248" max="11248" width="18.5703125" style="141" customWidth="1"/>
    <col min="11249" max="11288" width="16.85546875" style="141" customWidth="1"/>
    <col min="11289" max="11290" width="18.5703125" style="141" customWidth="1"/>
    <col min="11291" max="11291" width="21.7109375" style="141" customWidth="1"/>
    <col min="11292" max="11502" width="9.140625" style="141"/>
    <col min="11503" max="11503" width="61.7109375" style="141" customWidth="1"/>
    <col min="11504" max="11504" width="18.5703125" style="141" customWidth="1"/>
    <col min="11505" max="11544" width="16.85546875" style="141" customWidth="1"/>
    <col min="11545" max="11546" width="18.5703125" style="141" customWidth="1"/>
    <col min="11547" max="11547" width="21.7109375" style="141" customWidth="1"/>
    <col min="11548" max="11758" width="9.140625" style="141"/>
    <col min="11759" max="11759" width="61.7109375" style="141" customWidth="1"/>
    <col min="11760" max="11760" width="18.5703125" style="141" customWidth="1"/>
    <col min="11761" max="11800" width="16.85546875" style="141" customWidth="1"/>
    <col min="11801" max="11802" width="18.5703125" style="141" customWidth="1"/>
    <col min="11803" max="11803" width="21.7109375" style="141" customWidth="1"/>
    <col min="11804" max="12014" width="9.140625" style="141"/>
    <col min="12015" max="12015" width="61.7109375" style="141" customWidth="1"/>
    <col min="12016" max="12016" width="18.5703125" style="141" customWidth="1"/>
    <col min="12017" max="12056" width="16.85546875" style="141" customWidth="1"/>
    <col min="12057" max="12058" width="18.5703125" style="141" customWidth="1"/>
    <col min="12059" max="12059" width="21.7109375" style="141" customWidth="1"/>
    <col min="12060" max="12270" width="9.140625" style="141"/>
    <col min="12271" max="12271" width="61.7109375" style="141" customWidth="1"/>
    <col min="12272" max="12272" width="18.5703125" style="141" customWidth="1"/>
    <col min="12273" max="12312" width="16.85546875" style="141" customWidth="1"/>
    <col min="12313" max="12314" width="18.5703125" style="141" customWidth="1"/>
    <col min="12315" max="12315" width="21.7109375" style="141" customWidth="1"/>
    <col min="12316" max="12526" width="9.140625" style="141"/>
    <col min="12527" max="12527" width="61.7109375" style="141" customWidth="1"/>
    <col min="12528" max="12528" width="18.5703125" style="141" customWidth="1"/>
    <col min="12529" max="12568" width="16.85546875" style="141" customWidth="1"/>
    <col min="12569" max="12570" width="18.5703125" style="141" customWidth="1"/>
    <col min="12571" max="12571" width="21.7109375" style="141" customWidth="1"/>
    <col min="12572" max="12782" width="9.140625" style="141"/>
    <col min="12783" max="12783" width="61.7109375" style="141" customWidth="1"/>
    <col min="12784" max="12784" width="18.5703125" style="141" customWidth="1"/>
    <col min="12785" max="12824" width="16.85546875" style="141" customWidth="1"/>
    <col min="12825" max="12826" width="18.5703125" style="141" customWidth="1"/>
    <col min="12827" max="12827" width="21.7109375" style="141" customWidth="1"/>
    <col min="12828" max="13038" width="9.140625" style="141"/>
    <col min="13039" max="13039" width="61.7109375" style="141" customWidth="1"/>
    <col min="13040" max="13040" width="18.5703125" style="141" customWidth="1"/>
    <col min="13041" max="13080" width="16.85546875" style="141" customWidth="1"/>
    <col min="13081" max="13082" width="18.5703125" style="141" customWidth="1"/>
    <col min="13083" max="13083" width="21.7109375" style="141" customWidth="1"/>
    <col min="13084" max="13294" width="9.140625" style="141"/>
    <col min="13295" max="13295" width="61.7109375" style="141" customWidth="1"/>
    <col min="13296" max="13296" width="18.5703125" style="141" customWidth="1"/>
    <col min="13297" max="13336" width="16.85546875" style="141" customWidth="1"/>
    <col min="13337" max="13338" width="18.5703125" style="141" customWidth="1"/>
    <col min="13339" max="13339" width="21.7109375" style="141" customWidth="1"/>
    <col min="13340" max="13550" width="9.140625" style="141"/>
    <col min="13551" max="13551" width="61.7109375" style="141" customWidth="1"/>
    <col min="13552" max="13552" width="18.5703125" style="141" customWidth="1"/>
    <col min="13553" max="13592" width="16.85546875" style="141" customWidth="1"/>
    <col min="13593" max="13594" width="18.5703125" style="141" customWidth="1"/>
    <col min="13595" max="13595" width="21.7109375" style="141" customWidth="1"/>
    <col min="13596" max="13806" width="9.140625" style="141"/>
    <col min="13807" max="13807" width="61.7109375" style="141" customWidth="1"/>
    <col min="13808" max="13808" width="18.5703125" style="141" customWidth="1"/>
    <col min="13809" max="13848" width="16.85546875" style="141" customWidth="1"/>
    <col min="13849" max="13850" width="18.5703125" style="141" customWidth="1"/>
    <col min="13851" max="13851" width="21.7109375" style="141" customWidth="1"/>
    <col min="13852" max="14062" width="9.140625" style="141"/>
    <col min="14063" max="14063" width="61.7109375" style="141" customWidth="1"/>
    <col min="14064" max="14064" width="18.5703125" style="141" customWidth="1"/>
    <col min="14065" max="14104" width="16.85546875" style="141" customWidth="1"/>
    <col min="14105" max="14106" width="18.5703125" style="141" customWidth="1"/>
    <col min="14107" max="14107" width="21.7109375" style="141" customWidth="1"/>
    <col min="14108" max="14318" width="9.140625" style="141"/>
    <col min="14319" max="14319" width="61.7109375" style="141" customWidth="1"/>
    <col min="14320" max="14320" width="18.5703125" style="141" customWidth="1"/>
    <col min="14321" max="14360" width="16.85546875" style="141" customWidth="1"/>
    <col min="14361" max="14362" width="18.5703125" style="141" customWidth="1"/>
    <col min="14363" max="14363" width="21.7109375" style="141" customWidth="1"/>
    <col min="14364" max="14574" width="9.140625" style="141"/>
    <col min="14575" max="14575" width="61.7109375" style="141" customWidth="1"/>
    <col min="14576" max="14576" width="18.5703125" style="141" customWidth="1"/>
    <col min="14577" max="14616" width="16.85546875" style="141" customWidth="1"/>
    <col min="14617" max="14618" width="18.5703125" style="141" customWidth="1"/>
    <col min="14619" max="14619" width="21.7109375" style="141" customWidth="1"/>
    <col min="14620" max="14830" width="9.140625" style="141"/>
    <col min="14831" max="14831" width="61.7109375" style="141" customWidth="1"/>
    <col min="14832" max="14832" width="18.5703125" style="141" customWidth="1"/>
    <col min="14833" max="14872" width="16.85546875" style="141" customWidth="1"/>
    <col min="14873" max="14874" width="18.5703125" style="141" customWidth="1"/>
    <col min="14875" max="14875" width="21.7109375" style="141" customWidth="1"/>
    <col min="14876" max="15086" width="9.140625" style="141"/>
    <col min="15087" max="15087" width="61.7109375" style="141" customWidth="1"/>
    <col min="15088" max="15088" width="18.5703125" style="141" customWidth="1"/>
    <col min="15089" max="15128" width="16.85546875" style="141" customWidth="1"/>
    <col min="15129" max="15130" width="18.5703125" style="141" customWidth="1"/>
    <col min="15131" max="15131" width="21.7109375" style="141" customWidth="1"/>
    <col min="15132" max="15342" width="9.140625" style="141"/>
    <col min="15343" max="15343" width="61.7109375" style="141" customWidth="1"/>
    <col min="15344" max="15344" width="18.5703125" style="141" customWidth="1"/>
    <col min="15345" max="15384" width="16.85546875" style="141" customWidth="1"/>
    <col min="15385" max="15386" width="18.5703125" style="141" customWidth="1"/>
    <col min="15387" max="15387" width="21.7109375" style="141" customWidth="1"/>
    <col min="15388" max="15598" width="9.140625" style="141"/>
    <col min="15599" max="15599" width="61.7109375" style="141" customWidth="1"/>
    <col min="15600" max="15600" width="18.5703125" style="141" customWidth="1"/>
    <col min="15601" max="15640" width="16.85546875" style="141" customWidth="1"/>
    <col min="15641" max="15642" width="18.5703125" style="141" customWidth="1"/>
    <col min="15643" max="15643" width="21.7109375" style="141" customWidth="1"/>
    <col min="15644" max="15854" width="9.140625" style="141"/>
    <col min="15855" max="15855" width="61.7109375" style="141" customWidth="1"/>
    <col min="15856" max="15856" width="18.5703125" style="141" customWidth="1"/>
    <col min="15857" max="15896" width="16.85546875" style="141" customWidth="1"/>
    <col min="15897" max="15898" width="18.5703125" style="141" customWidth="1"/>
    <col min="15899" max="15899" width="21.7109375" style="141" customWidth="1"/>
    <col min="15900" max="16110" width="9.140625" style="141"/>
    <col min="16111" max="16111" width="61.7109375" style="141" customWidth="1"/>
    <col min="16112" max="16112" width="18.5703125" style="141" customWidth="1"/>
    <col min="16113" max="16152" width="16.85546875" style="141" customWidth="1"/>
    <col min="16153" max="16154" width="18.5703125" style="141" customWidth="1"/>
    <col min="16155" max="16155" width="21.7109375" style="141" customWidth="1"/>
    <col min="16156" max="16384" width="9.140625" style="141"/>
  </cols>
  <sheetData>
    <row r="1" spans="1:33"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1"/>
      <c r="F2" s="14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1"/>
      <c r="F3" s="14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70" t="str">
        <f>'1. паспорт местоположение'!A5:C5</f>
        <v>Год раскрытия информации: 2025 год</v>
      </c>
      <c r="B5" s="470"/>
      <c r="C5" s="470"/>
      <c r="D5" s="470"/>
      <c r="E5" s="470"/>
      <c r="F5" s="470"/>
      <c r="G5" s="470"/>
      <c r="H5" s="470"/>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25" t="s">
        <v>6</v>
      </c>
      <c r="B7" s="425"/>
      <c r="C7" s="425"/>
      <c r="D7" s="425"/>
      <c r="E7" s="425"/>
      <c r="F7" s="425"/>
      <c r="G7" s="425"/>
      <c r="H7" s="4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row>
    <row r="8" spans="1:33" ht="18.75" x14ac:dyDescent="0.2">
      <c r="A8" s="312"/>
      <c r="B8" s="312"/>
      <c r="C8" s="312"/>
      <c r="D8" s="312"/>
      <c r="E8" s="312"/>
      <c r="F8" s="312"/>
      <c r="G8" s="312"/>
      <c r="H8" s="312"/>
      <c r="I8" s="312"/>
      <c r="J8" s="312"/>
      <c r="K8" s="312"/>
      <c r="L8" s="125"/>
      <c r="M8" s="125"/>
      <c r="N8" s="125"/>
      <c r="O8" s="125"/>
      <c r="P8" s="125"/>
      <c r="Q8" s="125"/>
      <c r="R8" s="125"/>
      <c r="S8" s="125"/>
      <c r="T8" s="125"/>
      <c r="U8" s="125"/>
      <c r="V8" s="125"/>
      <c r="W8" s="125"/>
      <c r="X8" s="125"/>
      <c r="Y8" s="125"/>
      <c r="Z8" s="11"/>
      <c r="AA8" s="11"/>
      <c r="AB8" s="11"/>
      <c r="AC8" s="11"/>
      <c r="AD8" s="11"/>
      <c r="AE8" s="11"/>
      <c r="AF8" s="11"/>
      <c r="AG8" s="11"/>
    </row>
    <row r="9" spans="1:33" ht="18.75" x14ac:dyDescent="0.2">
      <c r="A9" s="434" t="str">
        <f>'1. паспорт местоположение'!A9:C9</f>
        <v>Акционерное общество "Россети Янтарь" ДЗО  ПАО "Россети"</v>
      </c>
      <c r="B9" s="434"/>
      <c r="C9" s="434"/>
      <c r="D9" s="434"/>
      <c r="E9" s="434"/>
      <c r="F9" s="434"/>
      <c r="G9" s="434"/>
      <c r="H9" s="434"/>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row>
    <row r="10" spans="1:33" x14ac:dyDescent="0.2">
      <c r="A10" s="421" t="s">
        <v>5</v>
      </c>
      <c r="B10" s="421"/>
      <c r="C10" s="421"/>
      <c r="D10" s="421"/>
      <c r="E10" s="421"/>
      <c r="F10" s="421"/>
      <c r="G10" s="421"/>
      <c r="H10" s="421"/>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row>
    <row r="11" spans="1:33" ht="18.75" x14ac:dyDescent="0.2">
      <c r="A11" s="312"/>
      <c r="B11" s="312"/>
      <c r="C11" s="312"/>
      <c r="D11" s="312"/>
      <c r="E11" s="312"/>
      <c r="F11" s="312"/>
      <c r="G11" s="312"/>
      <c r="H11" s="312"/>
      <c r="I11" s="312"/>
      <c r="J11" s="312"/>
      <c r="K11" s="312"/>
      <c r="L11" s="125"/>
      <c r="M11" s="125"/>
      <c r="N11" s="125"/>
      <c r="O11" s="125"/>
      <c r="P11" s="125"/>
      <c r="Q11" s="125"/>
      <c r="R11" s="125"/>
      <c r="S11" s="125"/>
      <c r="T11" s="125"/>
      <c r="U11" s="125"/>
      <c r="V11" s="125"/>
      <c r="W11" s="125"/>
      <c r="X11" s="125"/>
      <c r="Y11" s="125"/>
      <c r="Z11" s="11"/>
      <c r="AA11" s="11"/>
      <c r="AB11" s="11"/>
      <c r="AC11" s="11"/>
      <c r="AD11" s="11"/>
      <c r="AE11" s="11"/>
      <c r="AF11" s="11"/>
      <c r="AG11" s="11"/>
    </row>
    <row r="12" spans="1:33" ht="18.75" x14ac:dyDescent="0.2">
      <c r="A12" s="434" t="str">
        <f>'1. паспорт местоположение'!A12:C12</f>
        <v>L_19-1056</v>
      </c>
      <c r="B12" s="434"/>
      <c r="C12" s="434"/>
      <c r="D12" s="434"/>
      <c r="E12" s="434"/>
      <c r="F12" s="434"/>
      <c r="G12" s="434"/>
      <c r="H12" s="434"/>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row>
    <row r="13" spans="1:33" x14ac:dyDescent="0.2">
      <c r="A13" s="421" t="s">
        <v>4</v>
      </c>
      <c r="B13" s="421"/>
      <c r="C13" s="421"/>
      <c r="D13" s="421"/>
      <c r="E13" s="421"/>
      <c r="F13" s="421"/>
      <c r="G13" s="421"/>
      <c r="H13" s="421"/>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row>
    <row r="14" spans="1:33" ht="18.75" x14ac:dyDescent="0.2">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8"/>
      <c r="AA14" s="8"/>
      <c r="AB14" s="8"/>
      <c r="AC14" s="8"/>
      <c r="AD14" s="8"/>
      <c r="AE14" s="8"/>
      <c r="AF14" s="8"/>
      <c r="AG14" s="8"/>
    </row>
    <row r="15" spans="1:33" ht="18.75" x14ac:dyDescent="0.2">
      <c r="A15" s="473" t="str">
        <f>'1. паспорт местоположение'!A15:C15</f>
        <v>Строительство КЛ 6 кВ взамен существующей КЛ 6 кВ Ф-11 (инв. № 5006787) от ПС 110 кВ О-5 Советск до ТП 6/0,4 кВ № 259 протяженностью 1,425 км в г. Советск</v>
      </c>
      <c r="B15" s="423"/>
      <c r="C15" s="423"/>
      <c r="D15" s="423"/>
      <c r="E15" s="423"/>
      <c r="F15" s="423"/>
      <c r="G15" s="423"/>
      <c r="H15" s="423"/>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row>
    <row r="16" spans="1:33" x14ac:dyDescent="0.2">
      <c r="A16" s="421" t="s">
        <v>3</v>
      </c>
      <c r="B16" s="421"/>
      <c r="C16" s="421"/>
      <c r="D16" s="421"/>
      <c r="E16" s="421"/>
      <c r="F16" s="421"/>
      <c r="G16" s="421"/>
      <c r="H16" s="421"/>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row>
    <row r="17" spans="1:33" ht="18.75" x14ac:dyDescent="0.2">
      <c r="A17" s="311"/>
      <c r="B17" s="311"/>
      <c r="C17" s="311"/>
      <c r="D17" s="311"/>
      <c r="E17" s="311"/>
      <c r="F17" s="311"/>
      <c r="G17" s="311"/>
      <c r="H17" s="311"/>
      <c r="I17" s="311"/>
      <c r="J17" s="311"/>
      <c r="K17" s="311"/>
      <c r="L17" s="311"/>
      <c r="M17" s="311"/>
      <c r="N17" s="311"/>
      <c r="O17" s="311"/>
      <c r="P17" s="311"/>
      <c r="Q17" s="311"/>
      <c r="R17" s="311"/>
      <c r="S17" s="311"/>
      <c r="T17" s="311"/>
      <c r="U17" s="311"/>
      <c r="V17" s="311"/>
      <c r="W17" s="3"/>
      <c r="X17" s="3"/>
      <c r="Y17" s="3"/>
      <c r="Z17" s="3"/>
      <c r="AA17" s="3"/>
      <c r="AB17" s="3"/>
      <c r="AC17" s="3"/>
      <c r="AD17" s="3"/>
      <c r="AE17" s="3"/>
      <c r="AF17" s="3"/>
      <c r="AG17" s="3"/>
    </row>
    <row r="18" spans="1:33" ht="18.75" x14ac:dyDescent="0.2">
      <c r="A18" s="434" t="s">
        <v>431</v>
      </c>
      <c r="B18" s="434"/>
      <c r="C18" s="434"/>
      <c r="D18" s="434"/>
      <c r="E18" s="434"/>
      <c r="F18" s="434"/>
      <c r="G18" s="434"/>
      <c r="H18" s="434"/>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3"/>
      <c r="Q19" s="144"/>
    </row>
    <row r="20" spans="1:33" x14ac:dyDescent="0.2">
      <c r="A20" s="143"/>
      <c r="Q20" s="144"/>
    </row>
    <row r="21" spans="1:33" x14ac:dyDescent="0.2">
      <c r="A21" s="143"/>
      <c r="Q21" s="144"/>
    </row>
    <row r="22" spans="1:33" x14ac:dyDescent="0.2">
      <c r="A22" s="143"/>
      <c r="Q22" s="144"/>
    </row>
    <row r="23" spans="1:33" x14ac:dyDescent="0.2">
      <c r="D23" s="146"/>
      <c r="Q23" s="144"/>
    </row>
    <row r="24" spans="1:33" ht="16.5" thickBot="1" x14ac:dyDescent="0.25">
      <c r="A24" s="147" t="s">
        <v>301</v>
      </c>
      <c r="B24" s="148" t="s">
        <v>0</v>
      </c>
      <c r="D24" s="149"/>
      <c r="E24" s="150"/>
      <c r="F24" s="150"/>
      <c r="G24" s="150"/>
      <c r="H24" s="150"/>
    </row>
    <row r="25" spans="1:33" x14ac:dyDescent="0.2">
      <c r="A25" s="151" t="s">
        <v>468</v>
      </c>
      <c r="B25" s="152">
        <f>'6.2. Паспорт фин осв ввод'!C30*1000000</f>
        <v>14454938.909999998</v>
      </c>
    </row>
    <row r="26" spans="1:33" x14ac:dyDescent="0.2">
      <c r="A26" s="153" t="s">
        <v>299</v>
      </c>
      <c r="B26" s="275">
        <v>0</v>
      </c>
    </row>
    <row r="27" spans="1:33" x14ac:dyDescent="0.2">
      <c r="A27" s="153" t="s">
        <v>297</v>
      </c>
      <c r="B27" s="275">
        <v>30</v>
      </c>
      <c r="D27" s="146" t="s">
        <v>300</v>
      </c>
    </row>
    <row r="28" spans="1:33" ht="16.149999999999999" customHeight="1" thickBot="1" x14ac:dyDescent="0.25">
      <c r="A28" s="154" t="s">
        <v>295</v>
      </c>
      <c r="B28" s="155">
        <v>1</v>
      </c>
      <c r="D28" s="474" t="s">
        <v>298</v>
      </c>
      <c r="E28" s="475"/>
      <c r="F28" s="476"/>
      <c r="G28" s="477" t="str">
        <f>IF(SUM(B89:L89)=0,"не окупается",SUM(B89:L89))</f>
        <v>не окупается</v>
      </c>
      <c r="H28" s="478"/>
    </row>
    <row r="29" spans="1:33" ht="15.6" customHeight="1" x14ac:dyDescent="0.2">
      <c r="A29" s="151" t="s">
        <v>293</v>
      </c>
      <c r="B29" s="152">
        <f>B25*0.01</f>
        <v>144549.3891</v>
      </c>
      <c r="D29" s="474" t="s">
        <v>296</v>
      </c>
      <c r="E29" s="475"/>
      <c r="F29" s="476"/>
      <c r="G29" s="477" t="str">
        <f>IF(SUM(B90:L90)=0,"не окупается",SUM(B90:L90))</f>
        <v>не окупается</v>
      </c>
      <c r="H29" s="478"/>
    </row>
    <row r="30" spans="1:33" ht="27.6" customHeight="1" x14ac:dyDescent="0.2">
      <c r="A30" s="153" t="s">
        <v>469</v>
      </c>
      <c r="B30" s="275">
        <v>3</v>
      </c>
      <c r="D30" s="474" t="s">
        <v>294</v>
      </c>
      <c r="E30" s="475"/>
      <c r="F30" s="476"/>
      <c r="G30" s="480">
        <f>N87</f>
        <v>-11048118.016527506</v>
      </c>
      <c r="H30" s="481"/>
    </row>
    <row r="31" spans="1:33" x14ac:dyDescent="0.2">
      <c r="A31" s="153" t="s">
        <v>292</v>
      </c>
      <c r="B31" s="275">
        <v>3</v>
      </c>
      <c r="D31" s="482"/>
      <c r="E31" s="483"/>
      <c r="F31" s="484"/>
      <c r="G31" s="482"/>
      <c r="H31" s="484"/>
    </row>
    <row r="32" spans="1:33" x14ac:dyDescent="0.2">
      <c r="A32" s="153" t="s">
        <v>270</v>
      </c>
      <c r="B32" s="275"/>
    </row>
    <row r="33" spans="1:33" x14ac:dyDescent="0.2">
      <c r="A33" s="153" t="s">
        <v>291</v>
      </c>
      <c r="B33" s="275"/>
    </row>
    <row r="34" spans="1:33" x14ac:dyDescent="0.2">
      <c r="A34" s="153" t="s">
        <v>290</v>
      </c>
      <c r="B34" s="275"/>
    </row>
    <row r="35" spans="1:33" x14ac:dyDescent="0.2">
      <c r="A35" s="276"/>
      <c r="B35" s="275"/>
    </row>
    <row r="36" spans="1:33" ht="16.5" thickBot="1" x14ac:dyDescent="0.25">
      <c r="A36" s="154" t="s">
        <v>262</v>
      </c>
      <c r="B36" s="156">
        <v>0.2</v>
      </c>
    </row>
    <row r="37" spans="1:33" x14ac:dyDescent="0.2">
      <c r="A37" s="151" t="s">
        <v>470</v>
      </c>
      <c r="B37" s="152">
        <v>0</v>
      </c>
    </row>
    <row r="38" spans="1:33" x14ac:dyDescent="0.2">
      <c r="A38" s="153" t="s">
        <v>289</v>
      </c>
      <c r="B38" s="275"/>
    </row>
    <row r="39" spans="1:33" ht="16.5" thickBot="1" x14ac:dyDescent="0.25">
      <c r="A39" s="277" t="s">
        <v>288</v>
      </c>
      <c r="B39" s="278"/>
    </row>
    <row r="40" spans="1:33" x14ac:dyDescent="0.2">
      <c r="A40" s="157" t="s">
        <v>471</v>
      </c>
      <c r="B40" s="158">
        <v>1</v>
      </c>
    </row>
    <row r="41" spans="1:33" x14ac:dyDescent="0.2">
      <c r="A41" s="159" t="s">
        <v>287</v>
      </c>
      <c r="B41" s="160"/>
    </row>
    <row r="42" spans="1:33" x14ac:dyDescent="0.2">
      <c r="A42" s="159" t="s">
        <v>286</v>
      </c>
      <c r="B42" s="161"/>
    </row>
    <row r="43" spans="1:33" x14ac:dyDescent="0.2">
      <c r="A43" s="159" t="s">
        <v>285</v>
      </c>
      <c r="B43" s="161">
        <v>0</v>
      </c>
    </row>
    <row r="44" spans="1:33" x14ac:dyDescent="0.2">
      <c r="A44" s="159" t="s">
        <v>284</v>
      </c>
      <c r="B44" s="161">
        <v>0.1197</v>
      </c>
    </row>
    <row r="45" spans="1:33" x14ac:dyDescent="0.2">
      <c r="A45" s="159" t="s">
        <v>283</v>
      </c>
      <c r="B45" s="161">
        <f>1-B43</f>
        <v>1</v>
      </c>
    </row>
    <row r="46" spans="1:33" ht="16.5" thickBot="1" x14ac:dyDescent="0.25">
      <c r="A46" s="279" t="s">
        <v>282</v>
      </c>
      <c r="B46" s="280">
        <f>B45*B44+B43*B42*(1-B36)</f>
        <v>0.1197</v>
      </c>
      <c r="C46" s="162"/>
    </row>
    <row r="47" spans="1:33" s="165" customFormat="1" x14ac:dyDescent="0.2">
      <c r="A47" s="163" t="s">
        <v>281</v>
      </c>
      <c r="B47" s="164">
        <f>B58</f>
        <v>1</v>
      </c>
      <c r="C47" s="164">
        <f t="shared" ref="C47:AF47" si="0">C58</f>
        <v>2</v>
      </c>
      <c r="D47" s="164">
        <f t="shared" si="0"/>
        <v>3</v>
      </c>
      <c r="E47" s="164">
        <f t="shared" si="0"/>
        <v>4</v>
      </c>
      <c r="F47" s="164">
        <f t="shared" si="0"/>
        <v>5</v>
      </c>
      <c r="G47" s="164">
        <f t="shared" si="0"/>
        <v>6</v>
      </c>
      <c r="H47" s="164">
        <f t="shared" si="0"/>
        <v>7</v>
      </c>
      <c r="I47" s="164">
        <f t="shared" si="0"/>
        <v>8</v>
      </c>
      <c r="J47" s="164">
        <f t="shared" si="0"/>
        <v>9</v>
      </c>
      <c r="K47" s="164">
        <f t="shared" si="0"/>
        <v>10</v>
      </c>
      <c r="L47" s="164">
        <f t="shared" si="0"/>
        <v>11</v>
      </c>
      <c r="M47" s="164">
        <f t="shared" si="0"/>
        <v>12</v>
      </c>
      <c r="N47" s="164">
        <f t="shared" si="0"/>
        <v>13</v>
      </c>
      <c r="O47" s="164">
        <f t="shared" si="0"/>
        <v>14</v>
      </c>
      <c r="P47" s="164">
        <f t="shared" si="0"/>
        <v>15</v>
      </c>
      <c r="Q47" s="164">
        <f t="shared" si="0"/>
        <v>16</v>
      </c>
      <c r="R47" s="164">
        <f t="shared" si="0"/>
        <v>17</v>
      </c>
      <c r="S47" s="164">
        <f t="shared" si="0"/>
        <v>18</v>
      </c>
      <c r="T47" s="164">
        <f t="shared" si="0"/>
        <v>19</v>
      </c>
      <c r="U47" s="164">
        <f t="shared" si="0"/>
        <v>20</v>
      </c>
      <c r="V47" s="164">
        <f t="shared" si="0"/>
        <v>21</v>
      </c>
      <c r="W47" s="164">
        <f t="shared" si="0"/>
        <v>22</v>
      </c>
      <c r="X47" s="164">
        <f t="shared" si="0"/>
        <v>23</v>
      </c>
      <c r="Y47" s="164">
        <f t="shared" si="0"/>
        <v>24</v>
      </c>
      <c r="Z47" s="164">
        <f t="shared" si="0"/>
        <v>25</v>
      </c>
      <c r="AA47" s="164">
        <f t="shared" si="0"/>
        <v>26</v>
      </c>
      <c r="AB47" s="164">
        <f t="shared" si="0"/>
        <v>27</v>
      </c>
      <c r="AC47" s="164">
        <f t="shared" si="0"/>
        <v>28</v>
      </c>
      <c r="AD47" s="164">
        <f t="shared" si="0"/>
        <v>29</v>
      </c>
      <c r="AE47" s="164">
        <f t="shared" si="0"/>
        <v>30</v>
      </c>
      <c r="AF47" s="164">
        <f t="shared" si="0"/>
        <v>31</v>
      </c>
      <c r="AG47" s="164">
        <f t="shared" ref="AG47" si="1">AG58</f>
        <v>32</v>
      </c>
    </row>
    <row r="48" spans="1:33" s="165" customFormat="1" x14ac:dyDescent="0.2">
      <c r="A48" s="166" t="s">
        <v>280</v>
      </c>
      <c r="B48" s="314">
        <f>C131</f>
        <v>9.1135032622053413E-2</v>
      </c>
      <c r="C48" s="314">
        <f t="shared" ref="C48:AG48" si="2">D131</f>
        <v>7.8163170639641913E-2</v>
      </c>
      <c r="D48" s="314">
        <f t="shared" si="2"/>
        <v>5.2628968689616612E-2</v>
      </c>
      <c r="E48" s="314">
        <f t="shared" si="2"/>
        <v>4.4208979893394937E-2</v>
      </c>
      <c r="F48" s="314">
        <f t="shared" si="2"/>
        <v>4.4208979893394937E-2</v>
      </c>
      <c r="G48" s="314">
        <f t="shared" si="2"/>
        <v>4.4208979893394937E-2</v>
      </c>
      <c r="H48" s="314">
        <f t="shared" si="2"/>
        <v>4.4208979893394937E-2</v>
      </c>
      <c r="I48" s="314">
        <f t="shared" si="2"/>
        <v>4.4208979893394937E-2</v>
      </c>
      <c r="J48" s="314">
        <f t="shared" si="2"/>
        <v>4.4208979893394937E-2</v>
      </c>
      <c r="K48" s="314">
        <f t="shared" si="2"/>
        <v>4.4208979893394937E-2</v>
      </c>
      <c r="L48" s="314">
        <f t="shared" si="2"/>
        <v>4.4208979893394937E-2</v>
      </c>
      <c r="M48" s="314">
        <f t="shared" si="2"/>
        <v>4.4208979893394937E-2</v>
      </c>
      <c r="N48" s="314">
        <f t="shared" si="2"/>
        <v>4.4208979893394937E-2</v>
      </c>
      <c r="O48" s="314">
        <f t="shared" si="2"/>
        <v>4.4208979893394937E-2</v>
      </c>
      <c r="P48" s="314">
        <f t="shared" si="2"/>
        <v>4.4208979893394937E-2</v>
      </c>
      <c r="Q48" s="314">
        <f t="shared" si="2"/>
        <v>4.4208979893394937E-2</v>
      </c>
      <c r="R48" s="314">
        <f t="shared" si="2"/>
        <v>4.4208979893394937E-2</v>
      </c>
      <c r="S48" s="314">
        <f t="shared" si="2"/>
        <v>4.4208979893394937E-2</v>
      </c>
      <c r="T48" s="314">
        <f t="shared" si="2"/>
        <v>4.4208979893394937E-2</v>
      </c>
      <c r="U48" s="314">
        <f t="shared" si="2"/>
        <v>4.4208979893394937E-2</v>
      </c>
      <c r="V48" s="314">
        <f t="shared" si="2"/>
        <v>4.4208979893394937E-2</v>
      </c>
      <c r="W48" s="314">
        <f t="shared" si="2"/>
        <v>4.4208979893394937E-2</v>
      </c>
      <c r="X48" s="314">
        <f t="shared" si="2"/>
        <v>4.4208979893394937E-2</v>
      </c>
      <c r="Y48" s="314">
        <f t="shared" si="2"/>
        <v>4.4208979893394937E-2</v>
      </c>
      <c r="Z48" s="314">
        <f t="shared" si="2"/>
        <v>4.4208979893394937E-2</v>
      </c>
      <c r="AA48" s="314">
        <f t="shared" si="2"/>
        <v>4.4208979893394937E-2</v>
      </c>
      <c r="AB48" s="314">
        <f t="shared" si="2"/>
        <v>4.4208979893394937E-2</v>
      </c>
      <c r="AC48" s="314">
        <f t="shared" si="2"/>
        <v>4.4208979893394937E-2</v>
      </c>
      <c r="AD48" s="314">
        <f t="shared" si="2"/>
        <v>4.4208979893394937E-2</v>
      </c>
      <c r="AE48" s="314">
        <f t="shared" si="2"/>
        <v>4.4208979893394937E-2</v>
      </c>
      <c r="AF48" s="314">
        <f t="shared" si="2"/>
        <v>4.4208979893394937E-2</v>
      </c>
      <c r="AG48" s="314">
        <f t="shared" si="2"/>
        <v>0</v>
      </c>
    </row>
    <row r="49" spans="1:33" s="165" customFormat="1" x14ac:dyDescent="0.2">
      <c r="A49" s="166" t="s">
        <v>279</v>
      </c>
      <c r="B49" s="314">
        <f>C132</f>
        <v>9.1135032622053469E-2</v>
      </c>
      <c r="C49" s="314">
        <f t="shared" ref="C49:AG49" si="3">D132</f>
        <v>0.17642160636778237</v>
      </c>
      <c r="D49" s="314">
        <f t="shared" si="3"/>
        <v>0.23833546225510083</v>
      </c>
      <c r="E49" s="314">
        <f t="shared" si="3"/>
        <v>0.29308100980721452</v>
      </c>
      <c r="F49" s="314">
        <f t="shared" si="3"/>
        <v>0.35024680217031245</v>
      </c>
      <c r="G49" s="314">
        <f t="shared" si="3"/>
        <v>0.40993983589858063</v>
      </c>
      <c r="H49" s="314">
        <f t="shared" si="3"/>
        <v>0.47227183775471748</v>
      </c>
      <c r="I49" s="314">
        <f t="shared" si="3"/>
        <v>0.53735947382762728</v>
      </c>
      <c r="J49" s="314">
        <f t="shared" si="3"/>
        <v>0.605324567894993</v>
      </c>
      <c r="K49" s="314">
        <f t="shared" si="3"/>
        <v>0.67629432943943568</v>
      </c>
      <c r="L49" s="314">
        <f t="shared" si="3"/>
        <v>0.75040159174503551</v>
      </c>
      <c r="M49" s="314">
        <f t="shared" si="3"/>
        <v>0.82778506051985823</v>
      </c>
      <c r="N49" s="314">
        <f t="shared" si="3"/>
        <v>0.90858957350982816</v>
      </c>
      <c r="O49" s="314">
        <f t="shared" si="3"/>
        <v>0.99296637158986734</v>
      </c>
      <c r="P49" s="314">
        <f t="shared" si="3"/>
        <v>1.0810733818396958</v>
      </c>
      <c r="Q49" s="314">
        <f t="shared" si="3"/>
        <v>1.1730755131341262</v>
      </c>
      <c r="R49" s="314">
        <f t="shared" si="3"/>
        <v>1.2691449648011015</v>
      </c>
      <c r="S49" s="314">
        <f t="shared" si="3"/>
        <v>1.3694615489251918</v>
      </c>
      <c r="T49" s="314">
        <f t="shared" si="3"/>
        <v>1.4742130268997977</v>
      </c>
      <c r="U49" s="314">
        <f t="shared" si="3"/>
        <v>1.5835954608579867</v>
      </c>
      <c r="V49" s="314">
        <f t="shared" si="3"/>
        <v>1.6978135806397239</v>
      </c>
      <c r="W49" s="314">
        <f t="shared" si="3"/>
        <v>1.8170811669823532</v>
      </c>
      <c r="X49" s="314">
        <f t="shared" si="3"/>
        <v>1.9416214516515375</v>
      </c>
      <c r="Y49" s="314">
        <f t="shared" si="3"/>
        <v>2.0716675352615797</v>
      </c>
      <c r="Z49" s="314">
        <f t="shared" si="3"/>
        <v>2.2074628235671527</v>
      </c>
      <c r="AA49" s="314">
        <f t="shared" si="3"/>
        <v>2.3492614830430445</v>
      </c>
      <c r="AB49" s="314">
        <f t="shared" si="3"/>
        <v>2.4973289166046162</v>
      </c>
      <c r="AC49" s="314">
        <f t="shared" si="3"/>
        <v>2.6519422603593781</v>
      </c>
      <c r="AD49" s="314">
        <f t="shared" si="3"/>
        <v>2.813390902319445</v>
      </c>
      <c r="AE49" s="314">
        <f t="shared" si="3"/>
        <v>2.9819770240457402</v>
      </c>
      <c r="AF49" s="314">
        <f t="shared" si="3"/>
        <v>3.1580161662377391</v>
      </c>
      <c r="AG49" s="314">
        <f t="shared" si="3"/>
        <v>0</v>
      </c>
    </row>
    <row r="50" spans="1:33" s="165" customFormat="1" ht="16.5" thickBot="1" x14ac:dyDescent="0.25">
      <c r="A50" s="167" t="s">
        <v>472</v>
      </c>
      <c r="B50" s="168">
        <f>IF($B$119="да",($B$121-0.05),0)</f>
        <v>0</v>
      </c>
      <c r="C50" s="168">
        <f t="shared" ref="C50:D50" si="4">C101*(1+C49)</f>
        <v>0</v>
      </c>
      <c r="D50" s="168">
        <f t="shared" si="4"/>
        <v>0</v>
      </c>
      <c r="E50" s="168">
        <f>(F101+F102)*(1+E49)</f>
        <v>225755.48917659174</v>
      </c>
      <c r="F50" s="168">
        <f t="shared" ref="F50:AG50" si="5">(G101+G102)*(1+F49)</f>
        <v>83905.961106352595</v>
      </c>
      <c r="G50" s="168">
        <f t="shared" si="5"/>
        <v>91119.983466579637</v>
      </c>
      <c r="H50" s="168">
        <f t="shared" si="5"/>
        <v>95148.304983540133</v>
      </c>
      <c r="I50" s="168">
        <f t="shared" si="5"/>
        <v>99354.714485448058</v>
      </c>
      <c r="J50" s="168">
        <f t="shared" si="5"/>
        <v>103747.08506044923</v>
      </c>
      <c r="K50" s="168">
        <f t="shared" si="5"/>
        <v>108333.63785788495</v>
      </c>
      <c r="L50" s="168">
        <f t="shared" si="5"/>
        <v>113122.95747572252</v>
      </c>
      <c r="M50" s="168">
        <f t="shared" si="5"/>
        <v>118124.00802824811</v>
      </c>
      <c r="N50" s="168">
        <f t="shared" si="5"/>
        <v>123346.14992409613</v>
      </c>
      <c r="O50" s="168">
        <f t="shared" si="5"/>
        <v>128799.15738601818</v>
      </c>
      <c r="P50" s="168">
        <f t="shared" si="5"/>
        <v>134493.23674518286</v>
      </c>
      <c r="Q50" s="168">
        <f t="shared" si="5"/>
        <v>140439.04554424822</v>
      </c>
      <c r="R50" s="168">
        <f t="shared" si="5"/>
        <v>146647.71248496146</v>
      </c>
      <c r="S50" s="168">
        <f t="shared" si="5"/>
        <v>153130.8582576215</v>
      </c>
      <c r="T50" s="168">
        <f t="shared" si="5"/>
        <v>159900.61729139098</v>
      </c>
      <c r="U50" s="168">
        <f t="shared" si="5"/>
        <v>166969.66046616752</v>
      </c>
      <c r="V50" s="168">
        <f t="shared" si="5"/>
        <v>174351.2188285233</v>
      </c>
      <c r="W50" s="168">
        <f t="shared" si="5"/>
        <v>182059.10835610237</v>
      </c>
      <c r="X50" s="168">
        <f t="shared" si="5"/>
        <v>190107.75581682671</v>
      </c>
      <c r="Y50" s="168">
        <f t="shared" si="5"/>
        <v>198512.22577131123</v>
      </c>
      <c r="Z50" s="168">
        <f t="shared" si="5"/>
        <v>207288.24876902823</v>
      </c>
      <c r="AA50" s="168">
        <f t="shared" si="5"/>
        <v>216452.25079099523</v>
      </c>
      <c r="AB50" s="168">
        <f t="shared" si="5"/>
        <v>226021.38399409439</v>
      </c>
      <c r="AC50" s="168">
        <f t="shared" si="5"/>
        <v>236013.55881456658</v>
      </c>
      <c r="AD50" s="168">
        <f t="shared" si="5"/>
        <v>246447.47749076833</v>
      </c>
      <c r="AE50" s="168">
        <f t="shared" si="5"/>
        <v>257342.66906793558</v>
      </c>
      <c r="AF50" s="168">
        <f t="shared" si="5"/>
        <v>268719.52595047257</v>
      </c>
      <c r="AG50" s="168">
        <f t="shared" si="5"/>
        <v>64626.859349999992</v>
      </c>
    </row>
    <row r="51" spans="1:33" ht="16.5" thickBot="1" x14ac:dyDescent="0.25"/>
    <row r="52" spans="1:33" x14ac:dyDescent="0.2">
      <c r="A52" s="169" t="s">
        <v>278</v>
      </c>
      <c r="B52" s="170">
        <f>B58</f>
        <v>1</v>
      </c>
      <c r="C52" s="170">
        <f t="shared" ref="C52:AF52" si="6">C58</f>
        <v>2</v>
      </c>
      <c r="D52" s="170">
        <f t="shared" si="6"/>
        <v>3</v>
      </c>
      <c r="E52" s="170">
        <f t="shared" si="6"/>
        <v>4</v>
      </c>
      <c r="F52" s="170">
        <f t="shared" si="6"/>
        <v>5</v>
      </c>
      <c r="G52" s="170">
        <f t="shared" si="6"/>
        <v>6</v>
      </c>
      <c r="H52" s="170">
        <f t="shared" si="6"/>
        <v>7</v>
      </c>
      <c r="I52" s="170">
        <f t="shared" si="6"/>
        <v>8</v>
      </c>
      <c r="J52" s="170">
        <f t="shared" si="6"/>
        <v>9</v>
      </c>
      <c r="K52" s="170">
        <f t="shared" si="6"/>
        <v>10</v>
      </c>
      <c r="L52" s="170">
        <f t="shared" si="6"/>
        <v>11</v>
      </c>
      <c r="M52" s="170">
        <f t="shared" si="6"/>
        <v>12</v>
      </c>
      <c r="N52" s="170">
        <f t="shared" si="6"/>
        <v>13</v>
      </c>
      <c r="O52" s="170">
        <f t="shared" si="6"/>
        <v>14</v>
      </c>
      <c r="P52" s="170">
        <f t="shared" si="6"/>
        <v>15</v>
      </c>
      <c r="Q52" s="170">
        <f t="shared" si="6"/>
        <v>16</v>
      </c>
      <c r="R52" s="170">
        <f t="shared" si="6"/>
        <v>17</v>
      </c>
      <c r="S52" s="170">
        <f t="shared" si="6"/>
        <v>18</v>
      </c>
      <c r="T52" s="170">
        <f t="shared" si="6"/>
        <v>19</v>
      </c>
      <c r="U52" s="170">
        <f t="shared" si="6"/>
        <v>20</v>
      </c>
      <c r="V52" s="170">
        <f t="shared" si="6"/>
        <v>21</v>
      </c>
      <c r="W52" s="170">
        <f t="shared" si="6"/>
        <v>22</v>
      </c>
      <c r="X52" s="170">
        <f t="shared" si="6"/>
        <v>23</v>
      </c>
      <c r="Y52" s="170">
        <f t="shared" si="6"/>
        <v>24</v>
      </c>
      <c r="Z52" s="170">
        <f t="shared" si="6"/>
        <v>25</v>
      </c>
      <c r="AA52" s="170">
        <f t="shared" si="6"/>
        <v>26</v>
      </c>
      <c r="AB52" s="170">
        <f t="shared" si="6"/>
        <v>27</v>
      </c>
      <c r="AC52" s="170">
        <f t="shared" si="6"/>
        <v>28</v>
      </c>
      <c r="AD52" s="170">
        <f t="shared" si="6"/>
        <v>29</v>
      </c>
      <c r="AE52" s="170">
        <f t="shared" si="6"/>
        <v>30</v>
      </c>
      <c r="AF52" s="170">
        <f t="shared" si="6"/>
        <v>31</v>
      </c>
      <c r="AG52" s="170">
        <f t="shared" ref="AG52" si="7">AG58</f>
        <v>32</v>
      </c>
    </row>
    <row r="53" spans="1:33" x14ac:dyDescent="0.2">
      <c r="A53" s="171" t="s">
        <v>277</v>
      </c>
      <c r="B53" s="315">
        <v>0</v>
      </c>
      <c r="C53" s="315">
        <f t="shared" ref="C53:AG53" si="8">B53+B54-B55</f>
        <v>0</v>
      </c>
      <c r="D53" s="315">
        <f t="shared" si="8"/>
        <v>0</v>
      </c>
      <c r="E53" s="315">
        <f t="shared" si="8"/>
        <v>0</v>
      </c>
      <c r="F53" s="315">
        <f t="shared" si="8"/>
        <v>0</v>
      </c>
      <c r="G53" s="315">
        <f t="shared" si="8"/>
        <v>0</v>
      </c>
      <c r="H53" s="315">
        <f t="shared" si="8"/>
        <v>0</v>
      </c>
      <c r="I53" s="315">
        <f t="shared" si="8"/>
        <v>0</v>
      </c>
      <c r="J53" s="315">
        <f t="shared" si="8"/>
        <v>0</v>
      </c>
      <c r="K53" s="315">
        <f t="shared" si="8"/>
        <v>0</v>
      </c>
      <c r="L53" s="315">
        <f t="shared" si="8"/>
        <v>0</v>
      </c>
      <c r="M53" s="315">
        <f t="shared" si="8"/>
        <v>0</v>
      </c>
      <c r="N53" s="315">
        <f t="shared" si="8"/>
        <v>0</v>
      </c>
      <c r="O53" s="315">
        <f t="shared" si="8"/>
        <v>0</v>
      </c>
      <c r="P53" s="315">
        <f t="shared" si="8"/>
        <v>0</v>
      </c>
      <c r="Q53" s="315">
        <f t="shared" si="8"/>
        <v>0</v>
      </c>
      <c r="R53" s="315">
        <f t="shared" si="8"/>
        <v>0</v>
      </c>
      <c r="S53" s="315">
        <f t="shared" si="8"/>
        <v>0</v>
      </c>
      <c r="T53" s="315">
        <f t="shared" si="8"/>
        <v>0</v>
      </c>
      <c r="U53" s="315">
        <f t="shared" si="8"/>
        <v>0</v>
      </c>
      <c r="V53" s="315">
        <f t="shared" si="8"/>
        <v>0</v>
      </c>
      <c r="W53" s="315">
        <f t="shared" si="8"/>
        <v>0</v>
      </c>
      <c r="X53" s="315">
        <f t="shared" si="8"/>
        <v>0</v>
      </c>
      <c r="Y53" s="315">
        <f t="shared" si="8"/>
        <v>0</v>
      </c>
      <c r="Z53" s="315">
        <f t="shared" si="8"/>
        <v>0</v>
      </c>
      <c r="AA53" s="315">
        <f t="shared" si="8"/>
        <v>0</v>
      </c>
      <c r="AB53" s="315">
        <f t="shared" si="8"/>
        <v>0</v>
      </c>
      <c r="AC53" s="315">
        <f t="shared" si="8"/>
        <v>0</v>
      </c>
      <c r="AD53" s="315">
        <f t="shared" si="8"/>
        <v>0</v>
      </c>
      <c r="AE53" s="315">
        <f t="shared" si="8"/>
        <v>0</v>
      </c>
      <c r="AF53" s="315">
        <f t="shared" si="8"/>
        <v>0</v>
      </c>
      <c r="AG53" s="315">
        <f t="shared" si="8"/>
        <v>0</v>
      </c>
    </row>
    <row r="54" spans="1:33" x14ac:dyDescent="0.2">
      <c r="A54" s="171" t="s">
        <v>276</v>
      </c>
      <c r="B54" s="315">
        <f>B25*B28*B43*1.18</f>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5">
        <v>0</v>
      </c>
      <c r="AD54" s="315">
        <v>0</v>
      </c>
      <c r="AE54" s="315">
        <v>0</v>
      </c>
      <c r="AF54" s="315">
        <v>0</v>
      </c>
      <c r="AG54" s="315">
        <v>0</v>
      </c>
    </row>
    <row r="55" spans="1:33" x14ac:dyDescent="0.2">
      <c r="A55" s="171" t="s">
        <v>275</v>
      </c>
      <c r="B55" s="315">
        <f>$B$54/$B$40</f>
        <v>0</v>
      </c>
      <c r="C55" s="315">
        <f t="shared" ref="C55:AG55" si="9">IF(ROUND(C53,1)=0,0,B55+C54/$B$40)</f>
        <v>0</v>
      </c>
      <c r="D55" s="315">
        <f t="shared" si="9"/>
        <v>0</v>
      </c>
      <c r="E55" s="315">
        <f t="shared" si="9"/>
        <v>0</v>
      </c>
      <c r="F55" s="315">
        <f t="shared" si="9"/>
        <v>0</v>
      </c>
      <c r="G55" s="315">
        <f t="shared" si="9"/>
        <v>0</v>
      </c>
      <c r="H55" s="315">
        <f t="shared" si="9"/>
        <v>0</v>
      </c>
      <c r="I55" s="315">
        <f t="shared" si="9"/>
        <v>0</v>
      </c>
      <c r="J55" s="315">
        <f t="shared" si="9"/>
        <v>0</v>
      </c>
      <c r="K55" s="315">
        <f t="shared" si="9"/>
        <v>0</v>
      </c>
      <c r="L55" s="315">
        <f t="shared" si="9"/>
        <v>0</v>
      </c>
      <c r="M55" s="315">
        <f t="shared" si="9"/>
        <v>0</v>
      </c>
      <c r="N55" s="315">
        <f t="shared" si="9"/>
        <v>0</v>
      </c>
      <c r="O55" s="315">
        <f t="shared" si="9"/>
        <v>0</v>
      </c>
      <c r="P55" s="315">
        <f t="shared" si="9"/>
        <v>0</v>
      </c>
      <c r="Q55" s="315">
        <f t="shared" si="9"/>
        <v>0</v>
      </c>
      <c r="R55" s="315">
        <f t="shared" si="9"/>
        <v>0</v>
      </c>
      <c r="S55" s="315">
        <f t="shared" si="9"/>
        <v>0</v>
      </c>
      <c r="T55" s="315">
        <f t="shared" si="9"/>
        <v>0</v>
      </c>
      <c r="U55" s="315">
        <f t="shared" si="9"/>
        <v>0</v>
      </c>
      <c r="V55" s="315">
        <f t="shared" si="9"/>
        <v>0</v>
      </c>
      <c r="W55" s="315">
        <f t="shared" si="9"/>
        <v>0</v>
      </c>
      <c r="X55" s="315">
        <f t="shared" si="9"/>
        <v>0</v>
      </c>
      <c r="Y55" s="315">
        <f t="shared" si="9"/>
        <v>0</v>
      </c>
      <c r="Z55" s="315">
        <f t="shared" si="9"/>
        <v>0</v>
      </c>
      <c r="AA55" s="315">
        <f t="shared" si="9"/>
        <v>0</v>
      </c>
      <c r="AB55" s="315">
        <f t="shared" si="9"/>
        <v>0</v>
      </c>
      <c r="AC55" s="315">
        <f t="shared" si="9"/>
        <v>0</v>
      </c>
      <c r="AD55" s="315">
        <f t="shared" si="9"/>
        <v>0</v>
      </c>
      <c r="AE55" s="315">
        <f t="shared" si="9"/>
        <v>0</v>
      </c>
      <c r="AF55" s="315">
        <f t="shared" si="9"/>
        <v>0</v>
      </c>
      <c r="AG55" s="315">
        <f t="shared" si="9"/>
        <v>0</v>
      </c>
    </row>
    <row r="56" spans="1:33" ht="16.5" thickBot="1" x14ac:dyDescent="0.25">
      <c r="A56" s="172" t="s">
        <v>274</v>
      </c>
      <c r="B56" s="173">
        <f t="shared" ref="B56:AF56" si="10">AVERAGE(SUM(B53:B54),(SUM(B53:B54)-B55))*$B$42</f>
        <v>0</v>
      </c>
      <c r="C56" s="173">
        <f t="shared" si="10"/>
        <v>0</v>
      </c>
      <c r="D56" s="173">
        <f t="shared" si="10"/>
        <v>0</v>
      </c>
      <c r="E56" s="173">
        <f t="shared" si="10"/>
        <v>0</v>
      </c>
      <c r="F56" s="173">
        <f t="shared" si="10"/>
        <v>0</v>
      </c>
      <c r="G56" s="173">
        <f t="shared" si="10"/>
        <v>0</v>
      </c>
      <c r="H56" s="173">
        <f t="shared" si="10"/>
        <v>0</v>
      </c>
      <c r="I56" s="173">
        <f t="shared" si="10"/>
        <v>0</v>
      </c>
      <c r="J56" s="173">
        <f t="shared" si="10"/>
        <v>0</v>
      </c>
      <c r="K56" s="173">
        <f t="shared" si="10"/>
        <v>0</v>
      </c>
      <c r="L56" s="173">
        <f t="shared" si="10"/>
        <v>0</v>
      </c>
      <c r="M56" s="173">
        <f t="shared" si="10"/>
        <v>0</v>
      </c>
      <c r="N56" s="173">
        <f t="shared" si="10"/>
        <v>0</v>
      </c>
      <c r="O56" s="173">
        <f t="shared" si="10"/>
        <v>0</v>
      </c>
      <c r="P56" s="173">
        <f t="shared" si="10"/>
        <v>0</v>
      </c>
      <c r="Q56" s="173">
        <f t="shared" si="10"/>
        <v>0</v>
      </c>
      <c r="R56" s="173">
        <f t="shared" si="10"/>
        <v>0</v>
      </c>
      <c r="S56" s="173">
        <f t="shared" si="10"/>
        <v>0</v>
      </c>
      <c r="T56" s="173">
        <f t="shared" si="10"/>
        <v>0</v>
      </c>
      <c r="U56" s="173">
        <f t="shared" si="10"/>
        <v>0</v>
      </c>
      <c r="V56" s="173">
        <f t="shared" si="10"/>
        <v>0</v>
      </c>
      <c r="W56" s="173">
        <f t="shared" si="10"/>
        <v>0</v>
      </c>
      <c r="X56" s="173">
        <f t="shared" si="10"/>
        <v>0</v>
      </c>
      <c r="Y56" s="173">
        <f t="shared" si="10"/>
        <v>0</v>
      </c>
      <c r="Z56" s="173">
        <f t="shared" si="10"/>
        <v>0</v>
      </c>
      <c r="AA56" s="173">
        <f t="shared" si="10"/>
        <v>0</v>
      </c>
      <c r="AB56" s="173">
        <f t="shared" si="10"/>
        <v>0</v>
      </c>
      <c r="AC56" s="173">
        <f t="shared" si="10"/>
        <v>0</v>
      </c>
      <c r="AD56" s="173">
        <f t="shared" si="10"/>
        <v>0</v>
      </c>
      <c r="AE56" s="173">
        <f t="shared" si="10"/>
        <v>0</v>
      </c>
      <c r="AF56" s="173">
        <f t="shared" si="10"/>
        <v>0</v>
      </c>
      <c r="AG56" s="173">
        <f t="shared" ref="AG56" si="11">AVERAGE(SUM(AG53:AG54),(SUM(AG53:AG54)-AG55))*$B$42</f>
        <v>0</v>
      </c>
    </row>
    <row r="57" spans="1:33" s="176" customFormat="1" ht="16.5" thickBot="1" x14ac:dyDescent="0.25">
      <c r="A57" s="174"/>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row>
    <row r="58" spans="1:33" x14ac:dyDescent="0.2">
      <c r="A58" s="169" t="s">
        <v>473</v>
      </c>
      <c r="B58" s="170">
        <v>1</v>
      </c>
      <c r="C58" s="170">
        <f>B58+1</f>
        <v>2</v>
      </c>
      <c r="D58" s="170">
        <f t="shared" ref="D58:AG58" si="12">C58+1</f>
        <v>3</v>
      </c>
      <c r="E58" s="170">
        <f t="shared" si="12"/>
        <v>4</v>
      </c>
      <c r="F58" s="170">
        <f t="shared" si="12"/>
        <v>5</v>
      </c>
      <c r="G58" s="170">
        <f t="shared" si="12"/>
        <v>6</v>
      </c>
      <c r="H58" s="170">
        <f t="shared" si="12"/>
        <v>7</v>
      </c>
      <c r="I58" s="170">
        <f t="shared" si="12"/>
        <v>8</v>
      </c>
      <c r="J58" s="170">
        <f t="shared" si="12"/>
        <v>9</v>
      </c>
      <c r="K58" s="170">
        <f t="shared" si="12"/>
        <v>10</v>
      </c>
      <c r="L58" s="170">
        <f t="shared" si="12"/>
        <v>11</v>
      </c>
      <c r="M58" s="170">
        <f t="shared" si="12"/>
        <v>12</v>
      </c>
      <c r="N58" s="170">
        <f t="shared" si="12"/>
        <v>13</v>
      </c>
      <c r="O58" s="170">
        <f t="shared" si="12"/>
        <v>14</v>
      </c>
      <c r="P58" s="170">
        <f t="shared" si="12"/>
        <v>15</v>
      </c>
      <c r="Q58" s="170">
        <f t="shared" si="12"/>
        <v>16</v>
      </c>
      <c r="R58" s="170">
        <f t="shared" si="12"/>
        <v>17</v>
      </c>
      <c r="S58" s="170">
        <f t="shared" si="12"/>
        <v>18</v>
      </c>
      <c r="T58" s="170">
        <f t="shared" si="12"/>
        <v>19</v>
      </c>
      <c r="U58" s="170">
        <f t="shared" si="12"/>
        <v>20</v>
      </c>
      <c r="V58" s="170">
        <f t="shared" si="12"/>
        <v>21</v>
      </c>
      <c r="W58" s="170">
        <f t="shared" si="12"/>
        <v>22</v>
      </c>
      <c r="X58" s="170">
        <f t="shared" si="12"/>
        <v>23</v>
      </c>
      <c r="Y58" s="170">
        <f t="shared" si="12"/>
        <v>24</v>
      </c>
      <c r="Z58" s="170">
        <f t="shared" si="12"/>
        <v>25</v>
      </c>
      <c r="AA58" s="170">
        <f t="shared" si="12"/>
        <v>26</v>
      </c>
      <c r="AB58" s="170">
        <f t="shared" si="12"/>
        <v>27</v>
      </c>
      <c r="AC58" s="170">
        <f t="shared" si="12"/>
        <v>28</v>
      </c>
      <c r="AD58" s="170">
        <f t="shared" si="12"/>
        <v>29</v>
      </c>
      <c r="AE58" s="170">
        <f t="shared" si="12"/>
        <v>30</v>
      </c>
      <c r="AF58" s="170">
        <f t="shared" si="12"/>
        <v>31</v>
      </c>
      <c r="AG58" s="170">
        <f t="shared" si="12"/>
        <v>32</v>
      </c>
    </row>
    <row r="59" spans="1:33" ht="14.25" x14ac:dyDescent="0.2">
      <c r="A59" s="177" t="s">
        <v>273</v>
      </c>
      <c r="B59" s="316">
        <f t="shared" ref="B59:AF59" si="13">B50*$B$28</f>
        <v>0</v>
      </c>
      <c r="C59" s="316">
        <f t="shared" si="13"/>
        <v>0</v>
      </c>
      <c r="D59" s="316">
        <f t="shared" si="13"/>
        <v>0</v>
      </c>
      <c r="E59" s="316">
        <f t="shared" si="13"/>
        <v>225755.48917659174</v>
      </c>
      <c r="F59" s="316">
        <f t="shared" si="13"/>
        <v>83905.961106352595</v>
      </c>
      <c r="G59" s="316">
        <f t="shared" si="13"/>
        <v>91119.983466579637</v>
      </c>
      <c r="H59" s="316">
        <f t="shared" si="13"/>
        <v>95148.304983540133</v>
      </c>
      <c r="I59" s="316">
        <f t="shared" si="13"/>
        <v>99354.714485448058</v>
      </c>
      <c r="J59" s="316">
        <f t="shared" si="13"/>
        <v>103747.08506044923</v>
      </c>
      <c r="K59" s="316">
        <f t="shared" si="13"/>
        <v>108333.63785788495</v>
      </c>
      <c r="L59" s="316">
        <f t="shared" si="13"/>
        <v>113122.95747572252</v>
      </c>
      <c r="M59" s="316">
        <f t="shared" si="13"/>
        <v>118124.00802824811</v>
      </c>
      <c r="N59" s="316">
        <f t="shared" si="13"/>
        <v>123346.14992409613</v>
      </c>
      <c r="O59" s="316">
        <f t="shared" si="13"/>
        <v>128799.15738601818</v>
      </c>
      <c r="P59" s="316">
        <f t="shared" si="13"/>
        <v>134493.23674518286</v>
      </c>
      <c r="Q59" s="316">
        <f t="shared" si="13"/>
        <v>140439.04554424822</v>
      </c>
      <c r="R59" s="316">
        <f t="shared" si="13"/>
        <v>146647.71248496146</v>
      </c>
      <c r="S59" s="316">
        <f t="shared" si="13"/>
        <v>153130.8582576215</v>
      </c>
      <c r="T59" s="316">
        <f t="shared" si="13"/>
        <v>159900.61729139098</v>
      </c>
      <c r="U59" s="316">
        <f t="shared" si="13"/>
        <v>166969.66046616752</v>
      </c>
      <c r="V59" s="316">
        <f t="shared" si="13"/>
        <v>174351.2188285233</v>
      </c>
      <c r="W59" s="316">
        <f t="shared" si="13"/>
        <v>182059.10835610237</v>
      </c>
      <c r="X59" s="316">
        <f t="shared" si="13"/>
        <v>190107.75581682671</v>
      </c>
      <c r="Y59" s="316">
        <f t="shared" si="13"/>
        <v>198512.22577131123</v>
      </c>
      <c r="Z59" s="316">
        <f t="shared" si="13"/>
        <v>207288.24876902823</v>
      </c>
      <c r="AA59" s="316">
        <f t="shared" si="13"/>
        <v>216452.25079099523</v>
      </c>
      <c r="AB59" s="316">
        <f t="shared" si="13"/>
        <v>226021.38399409439</v>
      </c>
      <c r="AC59" s="316">
        <f t="shared" si="13"/>
        <v>236013.55881456658</v>
      </c>
      <c r="AD59" s="316">
        <f t="shared" si="13"/>
        <v>246447.47749076833</v>
      </c>
      <c r="AE59" s="316">
        <f t="shared" si="13"/>
        <v>257342.66906793558</v>
      </c>
      <c r="AF59" s="316">
        <f t="shared" si="13"/>
        <v>268719.52595047257</v>
      </c>
      <c r="AG59" s="316">
        <f t="shared" ref="AG59" si="14">AG50*$B$28</f>
        <v>64626.859349999992</v>
      </c>
    </row>
    <row r="60" spans="1:33" x14ac:dyDescent="0.2">
      <c r="A60" s="171" t="s">
        <v>272</v>
      </c>
      <c r="B60" s="315">
        <f t="shared" ref="B60:Z60" si="15">SUM(B61:B65)</f>
        <v>0</v>
      </c>
      <c r="C60" s="315">
        <f t="shared" si="15"/>
        <v>0</v>
      </c>
      <c r="D60" s="315">
        <f>SUM(D61:D65)</f>
        <v>0</v>
      </c>
      <c r="E60" s="315">
        <f t="shared" si="15"/>
        <v>0</v>
      </c>
      <c r="F60" s="315">
        <f t="shared" si="15"/>
        <v>0</v>
      </c>
      <c r="G60" s="315">
        <f t="shared" si="15"/>
        <v>0</v>
      </c>
      <c r="H60" s="315">
        <f t="shared" si="15"/>
        <v>-212815.99473657872</v>
      </c>
      <c r="I60" s="315">
        <f t="shared" si="15"/>
        <v>0</v>
      </c>
      <c r="J60" s="315">
        <f t="shared" si="15"/>
        <v>0</v>
      </c>
      <c r="K60" s="315">
        <f t="shared" si="15"/>
        <v>-242307.32127226458</v>
      </c>
      <c r="L60" s="315">
        <f t="shared" si="15"/>
        <v>0</v>
      </c>
      <c r="M60" s="315">
        <f t="shared" si="15"/>
        <v>0</v>
      </c>
      <c r="N60" s="315">
        <f t="shared" si="15"/>
        <v>-275885.4568934752</v>
      </c>
      <c r="O60" s="315">
        <f t="shared" si="15"/>
        <v>0</v>
      </c>
      <c r="P60" s="315">
        <f t="shared" si="15"/>
        <v>0</v>
      </c>
      <c r="Q60" s="315">
        <f t="shared" si="15"/>
        <v>-314116.73789170699</v>
      </c>
      <c r="R60" s="315">
        <f t="shared" si="15"/>
        <v>0</v>
      </c>
      <c r="S60" s="315">
        <f t="shared" si="15"/>
        <v>0</v>
      </c>
      <c r="T60" s="315">
        <f t="shared" si="15"/>
        <v>-357645.98154162761</v>
      </c>
      <c r="U60" s="315">
        <f t="shared" si="15"/>
        <v>0</v>
      </c>
      <c r="V60" s="315">
        <f t="shared" si="15"/>
        <v>0</v>
      </c>
      <c r="W60" s="315">
        <f t="shared" si="15"/>
        <v>-407207.36173241423</v>
      </c>
      <c r="X60" s="315">
        <f t="shared" si="15"/>
        <v>0</v>
      </c>
      <c r="Y60" s="315">
        <f t="shared" si="15"/>
        <v>0</v>
      </c>
      <c r="Z60" s="315">
        <f t="shared" si="15"/>
        <v>-463636.79170759302</v>
      </c>
      <c r="AA60" s="315">
        <f t="shared" ref="AA60:AF60" si="16">SUM(AA61:AA65)</f>
        <v>0</v>
      </c>
      <c r="AB60" s="315">
        <f t="shared" si="16"/>
        <v>0</v>
      </c>
      <c r="AC60" s="315">
        <f t="shared" si="16"/>
        <v>-527886.02276342129</v>
      </c>
      <c r="AD60" s="315">
        <f t="shared" si="16"/>
        <v>0</v>
      </c>
      <c r="AE60" s="315">
        <f t="shared" si="16"/>
        <v>0</v>
      </c>
      <c r="AF60" s="315">
        <f t="shared" si="16"/>
        <v>-601038.69669758924</v>
      </c>
      <c r="AG60" s="315">
        <f t="shared" ref="AG60" si="17">SUM(AG61:AG65)</f>
        <v>0</v>
      </c>
    </row>
    <row r="61" spans="1:33" x14ac:dyDescent="0.2">
      <c r="A61" s="178" t="s">
        <v>271</v>
      </c>
      <c r="B61" s="315"/>
      <c r="C61" s="315"/>
      <c r="D61" s="315">
        <f>-IF(D$47&lt;=$B$30,0,$B$29*(1+D$49)*$B$28)</f>
        <v>0</v>
      </c>
      <c r="E61" s="315"/>
      <c r="F61" s="315"/>
      <c r="G61" s="315"/>
      <c r="H61" s="315">
        <f t="shared" ref="H61:AF61" si="18">-IF(H$47&lt;=$B$30,0,$B$29*(1+H$49)*$B$28)</f>
        <v>-212815.99473657872</v>
      </c>
      <c r="I61" s="315"/>
      <c r="J61" s="315"/>
      <c r="K61" s="315">
        <f t="shared" si="18"/>
        <v>-242307.32127226458</v>
      </c>
      <c r="L61" s="315"/>
      <c r="M61" s="315"/>
      <c r="N61" s="315">
        <f t="shared" si="18"/>
        <v>-275885.4568934752</v>
      </c>
      <c r="O61" s="315"/>
      <c r="P61" s="315"/>
      <c r="Q61" s="315">
        <f t="shared" si="18"/>
        <v>-314116.73789170699</v>
      </c>
      <c r="R61" s="315"/>
      <c r="S61" s="315"/>
      <c r="T61" s="315">
        <f t="shared" si="18"/>
        <v>-357645.98154162761</v>
      </c>
      <c r="U61" s="315"/>
      <c r="V61" s="315"/>
      <c r="W61" s="315">
        <f t="shared" si="18"/>
        <v>-407207.36173241423</v>
      </c>
      <c r="X61" s="315"/>
      <c r="Y61" s="315"/>
      <c r="Z61" s="315">
        <f t="shared" si="18"/>
        <v>-463636.79170759302</v>
      </c>
      <c r="AA61" s="315"/>
      <c r="AB61" s="315"/>
      <c r="AC61" s="315">
        <f t="shared" si="18"/>
        <v>-527886.02276342129</v>
      </c>
      <c r="AD61" s="315"/>
      <c r="AE61" s="315"/>
      <c r="AF61" s="315">
        <f t="shared" si="18"/>
        <v>-601038.69669758924</v>
      </c>
      <c r="AG61" s="315"/>
    </row>
    <row r="62" spans="1:33" x14ac:dyDescent="0.2">
      <c r="A62" s="178" t="str">
        <f>A32</f>
        <v>Прочие расходы при эксплуатации объекта, руб. без НДС</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row>
    <row r="63" spans="1:33" x14ac:dyDescent="0.2">
      <c r="A63" s="178" t="s">
        <v>470</v>
      </c>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row>
    <row r="64" spans="1:33" x14ac:dyDescent="0.2">
      <c r="A64" s="178" t="s">
        <v>470</v>
      </c>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row>
    <row r="65" spans="1:33" ht="31.5" x14ac:dyDescent="0.2">
      <c r="A65" s="178" t="s">
        <v>474</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row>
    <row r="66" spans="1:33" ht="28.5" x14ac:dyDescent="0.2">
      <c r="A66" s="179" t="s">
        <v>269</v>
      </c>
      <c r="B66" s="316">
        <f t="shared" ref="B66:AF66" si="19">B59+B60</f>
        <v>0</v>
      </c>
      <c r="C66" s="316">
        <f t="shared" si="19"/>
        <v>0</v>
      </c>
      <c r="D66" s="316">
        <f t="shared" si="19"/>
        <v>0</v>
      </c>
      <c r="E66" s="316">
        <f t="shared" si="19"/>
        <v>225755.48917659174</v>
      </c>
      <c r="F66" s="316">
        <f t="shared" si="19"/>
        <v>83905.961106352595</v>
      </c>
      <c r="G66" s="316">
        <f t="shared" si="19"/>
        <v>91119.983466579637</v>
      </c>
      <c r="H66" s="316">
        <f t="shared" si="19"/>
        <v>-117667.68975303859</v>
      </c>
      <c r="I66" s="316">
        <f t="shared" si="19"/>
        <v>99354.714485448058</v>
      </c>
      <c r="J66" s="316">
        <f t="shared" si="19"/>
        <v>103747.08506044923</v>
      </c>
      <c r="K66" s="316">
        <f t="shared" si="19"/>
        <v>-133973.68341437963</v>
      </c>
      <c r="L66" s="316">
        <f t="shared" si="19"/>
        <v>113122.95747572252</v>
      </c>
      <c r="M66" s="316">
        <f t="shared" si="19"/>
        <v>118124.00802824811</v>
      </c>
      <c r="N66" s="316">
        <f t="shared" si="19"/>
        <v>-152539.30696937907</v>
      </c>
      <c r="O66" s="316">
        <f t="shared" si="19"/>
        <v>128799.15738601818</v>
      </c>
      <c r="P66" s="316">
        <f t="shared" si="19"/>
        <v>134493.23674518286</v>
      </c>
      <c r="Q66" s="316">
        <f t="shared" si="19"/>
        <v>-173677.69234745877</v>
      </c>
      <c r="R66" s="316">
        <f t="shared" si="19"/>
        <v>146647.71248496146</v>
      </c>
      <c r="S66" s="316">
        <f t="shared" si="19"/>
        <v>153130.8582576215</v>
      </c>
      <c r="T66" s="316">
        <f t="shared" si="19"/>
        <v>-197745.36425023663</v>
      </c>
      <c r="U66" s="316">
        <f t="shared" si="19"/>
        <v>166969.66046616752</v>
      </c>
      <c r="V66" s="316">
        <f t="shared" si="19"/>
        <v>174351.2188285233</v>
      </c>
      <c r="W66" s="316">
        <f t="shared" si="19"/>
        <v>-225148.25337631186</v>
      </c>
      <c r="X66" s="316">
        <f t="shared" si="19"/>
        <v>190107.75581682671</v>
      </c>
      <c r="Y66" s="316">
        <f t="shared" si="19"/>
        <v>198512.22577131123</v>
      </c>
      <c r="Z66" s="316">
        <f t="shared" si="19"/>
        <v>-256348.54293856479</v>
      </c>
      <c r="AA66" s="316">
        <f t="shared" si="19"/>
        <v>216452.25079099523</v>
      </c>
      <c r="AB66" s="316">
        <f t="shared" si="19"/>
        <v>226021.38399409439</v>
      </c>
      <c r="AC66" s="316">
        <f t="shared" si="19"/>
        <v>-291872.46394885471</v>
      </c>
      <c r="AD66" s="316">
        <f t="shared" si="19"/>
        <v>246447.47749076833</v>
      </c>
      <c r="AE66" s="316">
        <f t="shared" si="19"/>
        <v>257342.66906793558</v>
      </c>
      <c r="AF66" s="316">
        <f t="shared" si="19"/>
        <v>-332319.17074711667</v>
      </c>
      <c r="AG66" s="316">
        <f t="shared" ref="AG66" si="20">AG59+AG60</f>
        <v>64626.859349999992</v>
      </c>
    </row>
    <row r="67" spans="1:33" x14ac:dyDescent="0.2">
      <c r="A67" s="178" t="s">
        <v>264</v>
      </c>
      <c r="B67" s="180"/>
      <c r="C67" s="315"/>
      <c r="D67" s="315">
        <v>0</v>
      </c>
      <c r="E67" s="315">
        <f>-($B$25)*$B$28/$B$27</f>
        <v>-481831.29699999996</v>
      </c>
      <c r="F67" s="315">
        <f>-($B$25)*$B$28/$B$27</f>
        <v>-481831.29699999996</v>
      </c>
      <c r="G67" s="315">
        <f t="shared" ref="G67:AG67" si="21">F67</f>
        <v>-481831.29699999996</v>
      </c>
      <c r="H67" s="315">
        <f t="shared" si="21"/>
        <v>-481831.29699999996</v>
      </c>
      <c r="I67" s="315">
        <f t="shared" si="21"/>
        <v>-481831.29699999996</v>
      </c>
      <c r="J67" s="315">
        <f t="shared" si="21"/>
        <v>-481831.29699999996</v>
      </c>
      <c r="K67" s="315">
        <f t="shared" si="21"/>
        <v>-481831.29699999996</v>
      </c>
      <c r="L67" s="315">
        <f t="shared" si="21"/>
        <v>-481831.29699999996</v>
      </c>
      <c r="M67" s="315">
        <f t="shared" si="21"/>
        <v>-481831.29699999996</v>
      </c>
      <c r="N67" s="315">
        <f t="shared" si="21"/>
        <v>-481831.29699999996</v>
      </c>
      <c r="O67" s="315">
        <f t="shared" si="21"/>
        <v>-481831.29699999996</v>
      </c>
      <c r="P67" s="315">
        <f t="shared" si="21"/>
        <v>-481831.29699999996</v>
      </c>
      <c r="Q67" s="315">
        <f t="shared" si="21"/>
        <v>-481831.29699999996</v>
      </c>
      <c r="R67" s="315">
        <f t="shared" si="21"/>
        <v>-481831.29699999996</v>
      </c>
      <c r="S67" s="315">
        <f t="shared" si="21"/>
        <v>-481831.29699999996</v>
      </c>
      <c r="T67" s="315">
        <f t="shared" si="21"/>
        <v>-481831.29699999996</v>
      </c>
      <c r="U67" s="315">
        <f t="shared" si="21"/>
        <v>-481831.29699999996</v>
      </c>
      <c r="V67" s="315">
        <f t="shared" si="21"/>
        <v>-481831.29699999996</v>
      </c>
      <c r="W67" s="315">
        <f t="shared" si="21"/>
        <v>-481831.29699999996</v>
      </c>
      <c r="X67" s="315">
        <f t="shared" si="21"/>
        <v>-481831.29699999996</v>
      </c>
      <c r="Y67" s="315">
        <f t="shared" si="21"/>
        <v>-481831.29699999996</v>
      </c>
      <c r="Z67" s="315">
        <f t="shared" si="21"/>
        <v>-481831.29699999996</v>
      </c>
      <c r="AA67" s="315">
        <f t="shared" si="21"/>
        <v>-481831.29699999996</v>
      </c>
      <c r="AB67" s="315">
        <f t="shared" si="21"/>
        <v>-481831.29699999996</v>
      </c>
      <c r="AC67" s="315">
        <f t="shared" si="21"/>
        <v>-481831.29699999996</v>
      </c>
      <c r="AD67" s="315">
        <f t="shared" si="21"/>
        <v>-481831.29699999996</v>
      </c>
      <c r="AE67" s="315">
        <f t="shared" si="21"/>
        <v>-481831.29699999996</v>
      </c>
      <c r="AF67" s="315">
        <f t="shared" si="21"/>
        <v>-481831.29699999996</v>
      </c>
      <c r="AG67" s="315">
        <f t="shared" si="21"/>
        <v>-481831.29699999996</v>
      </c>
    </row>
    <row r="68" spans="1:33" ht="28.5" x14ac:dyDescent="0.2">
      <c r="A68" s="179" t="s">
        <v>265</v>
      </c>
      <c r="B68" s="316">
        <f t="shared" ref="B68:J68" si="22">B66+B67</f>
        <v>0</v>
      </c>
      <c r="C68" s="316">
        <f>C66+C67</f>
        <v>0</v>
      </c>
      <c r="D68" s="316">
        <f>D66+D67</f>
        <v>0</v>
      </c>
      <c r="E68" s="316">
        <f t="shared" si="22"/>
        <v>-256075.80782340822</v>
      </c>
      <c r="F68" s="316">
        <f>F66+C67</f>
        <v>83905.961106352595</v>
      </c>
      <c r="G68" s="316">
        <f t="shared" si="22"/>
        <v>-390711.31353342033</v>
      </c>
      <c r="H68" s="316">
        <f t="shared" si="22"/>
        <v>-599498.9867530386</v>
      </c>
      <c r="I68" s="316">
        <f t="shared" si="22"/>
        <v>-382476.58251455193</v>
      </c>
      <c r="J68" s="316">
        <f t="shared" si="22"/>
        <v>-378084.2119395507</v>
      </c>
      <c r="K68" s="316">
        <f>K66+K67</f>
        <v>-615804.98041437962</v>
      </c>
      <c r="L68" s="316">
        <f>L66+L67</f>
        <v>-368708.33952427743</v>
      </c>
      <c r="M68" s="316">
        <f t="shared" ref="M68:AF68" si="23">M66+M67</f>
        <v>-363707.28897175187</v>
      </c>
      <c r="N68" s="316">
        <f t="shared" si="23"/>
        <v>-634370.6039693791</v>
      </c>
      <c r="O68" s="316">
        <f t="shared" si="23"/>
        <v>-353032.13961398177</v>
      </c>
      <c r="P68" s="316">
        <f t="shared" si="23"/>
        <v>-347338.06025481713</v>
      </c>
      <c r="Q68" s="316">
        <f t="shared" si="23"/>
        <v>-655508.9893474587</v>
      </c>
      <c r="R68" s="316">
        <f t="shared" si="23"/>
        <v>-335183.58451503853</v>
      </c>
      <c r="S68" s="316">
        <f t="shared" si="23"/>
        <v>-328700.43874237849</v>
      </c>
      <c r="T68" s="316">
        <f t="shared" si="23"/>
        <v>-679576.66125023656</v>
      </c>
      <c r="U68" s="316">
        <f t="shared" si="23"/>
        <v>-314861.63653383241</v>
      </c>
      <c r="V68" s="316">
        <f t="shared" si="23"/>
        <v>-307480.07817147666</v>
      </c>
      <c r="W68" s="316">
        <f t="shared" si="23"/>
        <v>-706979.55037631188</v>
      </c>
      <c r="X68" s="316">
        <f t="shared" si="23"/>
        <v>-291723.54118317325</v>
      </c>
      <c r="Y68" s="316">
        <f t="shared" si="23"/>
        <v>-283319.0712286887</v>
      </c>
      <c r="Z68" s="316">
        <f t="shared" si="23"/>
        <v>-738179.83993856469</v>
      </c>
      <c r="AA68" s="316">
        <f t="shared" si="23"/>
        <v>-265379.04620900471</v>
      </c>
      <c r="AB68" s="316">
        <f t="shared" si="23"/>
        <v>-255809.91300590558</v>
      </c>
      <c r="AC68" s="316">
        <f t="shared" si="23"/>
        <v>-773703.76094885473</v>
      </c>
      <c r="AD68" s="316">
        <f t="shared" si="23"/>
        <v>-235383.81950923163</v>
      </c>
      <c r="AE68" s="316">
        <f t="shared" si="23"/>
        <v>-224488.62793206438</v>
      </c>
      <c r="AF68" s="316">
        <f t="shared" si="23"/>
        <v>-814150.46774711669</v>
      </c>
      <c r="AG68" s="316">
        <f t="shared" ref="AG68" si="24">AG66+AG67</f>
        <v>-417204.43764999998</v>
      </c>
    </row>
    <row r="69" spans="1:33" x14ac:dyDescent="0.2">
      <c r="A69" s="178" t="s">
        <v>263</v>
      </c>
      <c r="B69" s="315">
        <f t="shared" ref="B69:AF69" si="25">-B56</f>
        <v>0</v>
      </c>
      <c r="C69" s="315">
        <f t="shared" si="25"/>
        <v>0</v>
      </c>
      <c r="D69" s="315">
        <f t="shared" si="25"/>
        <v>0</v>
      </c>
      <c r="E69" s="315">
        <f t="shared" si="25"/>
        <v>0</v>
      </c>
      <c r="F69" s="315">
        <f t="shared" si="25"/>
        <v>0</v>
      </c>
      <c r="G69" s="315">
        <f t="shared" si="25"/>
        <v>0</v>
      </c>
      <c r="H69" s="315">
        <f t="shared" si="25"/>
        <v>0</v>
      </c>
      <c r="I69" s="315">
        <f t="shared" si="25"/>
        <v>0</v>
      </c>
      <c r="J69" s="315">
        <f t="shared" si="25"/>
        <v>0</v>
      </c>
      <c r="K69" s="315">
        <f t="shared" si="25"/>
        <v>0</v>
      </c>
      <c r="L69" s="315">
        <f t="shared" si="25"/>
        <v>0</v>
      </c>
      <c r="M69" s="315">
        <f t="shared" si="25"/>
        <v>0</v>
      </c>
      <c r="N69" s="315">
        <f t="shared" si="25"/>
        <v>0</v>
      </c>
      <c r="O69" s="315">
        <f t="shared" si="25"/>
        <v>0</v>
      </c>
      <c r="P69" s="315">
        <f t="shared" si="25"/>
        <v>0</v>
      </c>
      <c r="Q69" s="315">
        <f t="shared" si="25"/>
        <v>0</v>
      </c>
      <c r="R69" s="315">
        <f t="shared" si="25"/>
        <v>0</v>
      </c>
      <c r="S69" s="315">
        <f t="shared" si="25"/>
        <v>0</v>
      </c>
      <c r="T69" s="315">
        <f t="shared" si="25"/>
        <v>0</v>
      </c>
      <c r="U69" s="315">
        <f t="shared" si="25"/>
        <v>0</v>
      </c>
      <c r="V69" s="315">
        <f t="shared" si="25"/>
        <v>0</v>
      </c>
      <c r="W69" s="315">
        <f t="shared" si="25"/>
        <v>0</v>
      </c>
      <c r="X69" s="315">
        <f t="shared" si="25"/>
        <v>0</v>
      </c>
      <c r="Y69" s="315">
        <f t="shared" si="25"/>
        <v>0</v>
      </c>
      <c r="Z69" s="315">
        <f t="shared" si="25"/>
        <v>0</v>
      </c>
      <c r="AA69" s="315">
        <f t="shared" si="25"/>
        <v>0</v>
      </c>
      <c r="AB69" s="315">
        <f t="shared" si="25"/>
        <v>0</v>
      </c>
      <c r="AC69" s="315">
        <f t="shared" si="25"/>
        <v>0</v>
      </c>
      <c r="AD69" s="315">
        <f t="shared" si="25"/>
        <v>0</v>
      </c>
      <c r="AE69" s="315">
        <f t="shared" si="25"/>
        <v>0</v>
      </c>
      <c r="AF69" s="315">
        <f t="shared" si="25"/>
        <v>0</v>
      </c>
      <c r="AG69" s="315">
        <f t="shared" ref="AG69" si="26">-AG56</f>
        <v>0</v>
      </c>
    </row>
    <row r="70" spans="1:33" ht="14.25" x14ac:dyDescent="0.2">
      <c r="A70" s="179" t="s">
        <v>268</v>
      </c>
      <c r="B70" s="316">
        <f t="shared" ref="B70:AF70" si="27">B68+B69</f>
        <v>0</v>
      </c>
      <c r="C70" s="316">
        <f t="shared" si="27"/>
        <v>0</v>
      </c>
      <c r="D70" s="316">
        <f t="shared" si="27"/>
        <v>0</v>
      </c>
      <c r="E70" s="316">
        <f t="shared" si="27"/>
        <v>-256075.80782340822</v>
      </c>
      <c r="F70" s="316">
        <f t="shared" si="27"/>
        <v>83905.961106352595</v>
      </c>
      <c r="G70" s="316">
        <f t="shared" si="27"/>
        <v>-390711.31353342033</v>
      </c>
      <c r="H70" s="316">
        <f t="shared" si="27"/>
        <v>-599498.9867530386</v>
      </c>
      <c r="I70" s="316">
        <f t="shared" si="27"/>
        <v>-382476.58251455193</v>
      </c>
      <c r="J70" s="316">
        <f t="shared" si="27"/>
        <v>-378084.2119395507</v>
      </c>
      <c r="K70" s="316">
        <f t="shared" si="27"/>
        <v>-615804.98041437962</v>
      </c>
      <c r="L70" s="316">
        <f t="shared" si="27"/>
        <v>-368708.33952427743</v>
      </c>
      <c r="M70" s="316">
        <f t="shared" si="27"/>
        <v>-363707.28897175187</v>
      </c>
      <c r="N70" s="316">
        <f t="shared" si="27"/>
        <v>-634370.6039693791</v>
      </c>
      <c r="O70" s="316">
        <f t="shared" si="27"/>
        <v>-353032.13961398177</v>
      </c>
      <c r="P70" s="316">
        <f t="shared" si="27"/>
        <v>-347338.06025481713</v>
      </c>
      <c r="Q70" s="316">
        <f t="shared" si="27"/>
        <v>-655508.9893474587</v>
      </c>
      <c r="R70" s="316">
        <f t="shared" si="27"/>
        <v>-335183.58451503853</v>
      </c>
      <c r="S70" s="316">
        <f t="shared" si="27"/>
        <v>-328700.43874237849</v>
      </c>
      <c r="T70" s="316">
        <f t="shared" si="27"/>
        <v>-679576.66125023656</v>
      </c>
      <c r="U70" s="316">
        <f t="shared" si="27"/>
        <v>-314861.63653383241</v>
      </c>
      <c r="V70" s="316">
        <f t="shared" si="27"/>
        <v>-307480.07817147666</v>
      </c>
      <c r="W70" s="316">
        <f t="shared" si="27"/>
        <v>-706979.55037631188</v>
      </c>
      <c r="X70" s="316">
        <f t="shared" si="27"/>
        <v>-291723.54118317325</v>
      </c>
      <c r="Y70" s="316">
        <f t="shared" si="27"/>
        <v>-283319.0712286887</v>
      </c>
      <c r="Z70" s="316">
        <f t="shared" si="27"/>
        <v>-738179.83993856469</v>
      </c>
      <c r="AA70" s="316">
        <f t="shared" si="27"/>
        <v>-265379.04620900471</v>
      </c>
      <c r="AB70" s="316">
        <f t="shared" si="27"/>
        <v>-255809.91300590558</v>
      </c>
      <c r="AC70" s="316">
        <f t="shared" si="27"/>
        <v>-773703.76094885473</v>
      </c>
      <c r="AD70" s="316">
        <f t="shared" si="27"/>
        <v>-235383.81950923163</v>
      </c>
      <c r="AE70" s="316">
        <f t="shared" si="27"/>
        <v>-224488.62793206438</v>
      </c>
      <c r="AF70" s="316">
        <f t="shared" si="27"/>
        <v>-814150.46774711669</v>
      </c>
      <c r="AG70" s="316">
        <f t="shared" ref="AG70" si="28">AG68+AG69</f>
        <v>-417204.43764999998</v>
      </c>
    </row>
    <row r="71" spans="1:33" x14ac:dyDescent="0.2">
      <c r="A71" s="178" t="s">
        <v>262</v>
      </c>
      <c r="B71" s="315">
        <f t="shared" ref="B71:AF71" si="29">-B70*$B$36</f>
        <v>0</v>
      </c>
      <c r="C71" s="315">
        <f t="shared" si="29"/>
        <v>0</v>
      </c>
      <c r="D71" s="315">
        <f t="shared" si="29"/>
        <v>0</v>
      </c>
      <c r="E71" s="315">
        <f t="shared" si="29"/>
        <v>51215.16156468165</v>
      </c>
      <c r="F71" s="315">
        <f t="shared" si="29"/>
        <v>-16781.192221270521</v>
      </c>
      <c r="G71" s="315">
        <f t="shared" si="29"/>
        <v>78142.262706684065</v>
      </c>
      <c r="H71" s="315">
        <f t="shared" si="29"/>
        <v>119899.79735060773</v>
      </c>
      <c r="I71" s="315">
        <f t="shared" si="29"/>
        <v>76495.316502910384</v>
      </c>
      <c r="J71" s="315">
        <f t="shared" si="29"/>
        <v>75616.842387910146</v>
      </c>
      <c r="K71" s="315">
        <f t="shared" si="29"/>
        <v>123160.99608287594</v>
      </c>
      <c r="L71" s="315">
        <f t="shared" si="29"/>
        <v>73741.667904855494</v>
      </c>
      <c r="M71" s="315">
        <f t="shared" si="29"/>
        <v>72741.457794350383</v>
      </c>
      <c r="N71" s="315">
        <f t="shared" si="29"/>
        <v>126874.12079387583</v>
      </c>
      <c r="O71" s="315">
        <f t="shared" si="29"/>
        <v>70606.427922796356</v>
      </c>
      <c r="P71" s="315">
        <f t="shared" si="29"/>
        <v>69467.612050963435</v>
      </c>
      <c r="Q71" s="315">
        <f t="shared" si="29"/>
        <v>131101.79786949174</v>
      </c>
      <c r="R71" s="315">
        <f t="shared" si="29"/>
        <v>67036.716903007706</v>
      </c>
      <c r="S71" s="315">
        <f t="shared" si="29"/>
        <v>65740.087748475707</v>
      </c>
      <c r="T71" s="315">
        <f t="shared" si="29"/>
        <v>135915.33225004733</v>
      </c>
      <c r="U71" s="315">
        <f t="shared" si="29"/>
        <v>62972.327306766485</v>
      </c>
      <c r="V71" s="315">
        <f t="shared" si="29"/>
        <v>61496.015634295334</v>
      </c>
      <c r="W71" s="315">
        <f t="shared" si="29"/>
        <v>141395.91007526239</v>
      </c>
      <c r="X71" s="315">
        <f t="shared" si="29"/>
        <v>58344.708236634651</v>
      </c>
      <c r="Y71" s="315">
        <f t="shared" si="29"/>
        <v>56663.81424573774</v>
      </c>
      <c r="Z71" s="315">
        <f t="shared" si="29"/>
        <v>147635.96798771294</v>
      </c>
      <c r="AA71" s="315">
        <f t="shared" si="29"/>
        <v>53075.809241800947</v>
      </c>
      <c r="AB71" s="315">
        <f t="shared" si="29"/>
        <v>51161.982601181116</v>
      </c>
      <c r="AC71" s="315">
        <f t="shared" si="29"/>
        <v>154740.75218977095</v>
      </c>
      <c r="AD71" s="315">
        <f t="shared" si="29"/>
        <v>47076.763901846331</v>
      </c>
      <c r="AE71" s="315">
        <f t="shared" si="29"/>
        <v>44897.725586412882</v>
      </c>
      <c r="AF71" s="315">
        <f t="shared" si="29"/>
        <v>162830.09354942336</v>
      </c>
      <c r="AG71" s="315">
        <f t="shared" ref="AG71" si="30">-AG70*$B$36</f>
        <v>83440.887530000007</v>
      </c>
    </row>
    <row r="72" spans="1:33" ht="15" thickBot="1" x14ac:dyDescent="0.25">
      <c r="A72" s="181" t="s">
        <v>267</v>
      </c>
      <c r="B72" s="182">
        <f t="shared" ref="B72:AF72" si="31">B70+B71</f>
        <v>0</v>
      </c>
      <c r="C72" s="182">
        <f t="shared" si="31"/>
        <v>0</v>
      </c>
      <c r="D72" s="182">
        <f t="shared" si="31"/>
        <v>0</v>
      </c>
      <c r="E72" s="182">
        <f t="shared" si="31"/>
        <v>-204860.64625872657</v>
      </c>
      <c r="F72" s="182">
        <f t="shared" si="31"/>
        <v>67124.76888508207</v>
      </c>
      <c r="G72" s="182">
        <f t="shared" si="31"/>
        <v>-312569.05082673626</v>
      </c>
      <c r="H72" s="182">
        <f t="shared" si="31"/>
        <v>-479599.1894024309</v>
      </c>
      <c r="I72" s="182">
        <f t="shared" si="31"/>
        <v>-305981.26601164154</v>
      </c>
      <c r="J72" s="182">
        <f t="shared" si="31"/>
        <v>-302467.36955164059</v>
      </c>
      <c r="K72" s="182">
        <f t="shared" si="31"/>
        <v>-492643.98433150369</v>
      </c>
      <c r="L72" s="182">
        <f t="shared" si="31"/>
        <v>-294966.67161942192</v>
      </c>
      <c r="M72" s="182">
        <f t="shared" si="31"/>
        <v>-290965.83117740147</v>
      </c>
      <c r="N72" s="182">
        <f t="shared" si="31"/>
        <v>-507496.48317550326</v>
      </c>
      <c r="O72" s="182">
        <f t="shared" si="31"/>
        <v>-282425.71169118542</v>
      </c>
      <c r="P72" s="182">
        <f t="shared" si="31"/>
        <v>-277870.44820385368</v>
      </c>
      <c r="Q72" s="182">
        <f t="shared" si="31"/>
        <v>-524407.19147796696</v>
      </c>
      <c r="R72" s="182">
        <f t="shared" si="31"/>
        <v>-268146.86761203082</v>
      </c>
      <c r="S72" s="182">
        <f t="shared" si="31"/>
        <v>-262960.35099390277</v>
      </c>
      <c r="T72" s="182">
        <f t="shared" si="31"/>
        <v>-543661.3290001892</v>
      </c>
      <c r="U72" s="182">
        <f t="shared" si="31"/>
        <v>-251889.30922706594</v>
      </c>
      <c r="V72" s="182">
        <f t="shared" si="31"/>
        <v>-245984.06253718134</v>
      </c>
      <c r="W72" s="182">
        <f t="shared" si="31"/>
        <v>-565583.64030104945</v>
      </c>
      <c r="X72" s="182">
        <f t="shared" si="31"/>
        <v>-233378.83294653861</v>
      </c>
      <c r="Y72" s="182">
        <f t="shared" si="31"/>
        <v>-226655.25698295096</v>
      </c>
      <c r="Z72" s="182">
        <f t="shared" si="31"/>
        <v>-590543.87195085175</v>
      </c>
      <c r="AA72" s="182">
        <f t="shared" si="31"/>
        <v>-212303.23696720376</v>
      </c>
      <c r="AB72" s="182">
        <f t="shared" si="31"/>
        <v>-204647.93040472447</v>
      </c>
      <c r="AC72" s="182">
        <f t="shared" si="31"/>
        <v>-618963.00875908381</v>
      </c>
      <c r="AD72" s="182">
        <f t="shared" si="31"/>
        <v>-188307.05560738529</v>
      </c>
      <c r="AE72" s="182">
        <f t="shared" si="31"/>
        <v>-179590.9023456515</v>
      </c>
      <c r="AF72" s="182">
        <f t="shared" si="31"/>
        <v>-651320.37419769331</v>
      </c>
      <c r="AG72" s="182">
        <f t="shared" ref="AG72" si="32">AG70+AG71</f>
        <v>-333763.55011999997</v>
      </c>
    </row>
    <row r="73" spans="1:33" s="404" customFormat="1" ht="16.5" thickBot="1" x14ac:dyDescent="0.25">
      <c r="A73" s="402"/>
      <c r="B73" s="403">
        <f>C136</f>
        <v>0.5</v>
      </c>
      <c r="C73" s="403">
        <f t="shared" ref="C73:AG73" si="33">D136</f>
        <v>1.5</v>
      </c>
      <c r="D73" s="403">
        <f t="shared" si="33"/>
        <v>2.5</v>
      </c>
      <c r="E73" s="403">
        <f t="shared" si="33"/>
        <v>3.5</v>
      </c>
      <c r="F73" s="403">
        <f t="shared" si="33"/>
        <v>4.5</v>
      </c>
      <c r="G73" s="403">
        <f t="shared" si="33"/>
        <v>5.5</v>
      </c>
      <c r="H73" s="403">
        <f t="shared" si="33"/>
        <v>6.5</v>
      </c>
      <c r="I73" s="403">
        <f t="shared" si="33"/>
        <v>7.5</v>
      </c>
      <c r="J73" s="403">
        <f t="shared" si="33"/>
        <v>8.5</v>
      </c>
      <c r="K73" s="403">
        <f t="shared" si="33"/>
        <v>9.5</v>
      </c>
      <c r="L73" s="403">
        <f t="shared" si="33"/>
        <v>10.5</v>
      </c>
      <c r="M73" s="403">
        <f t="shared" si="33"/>
        <v>11.5</v>
      </c>
      <c r="N73" s="403">
        <f t="shared" si="33"/>
        <v>12.5</v>
      </c>
      <c r="O73" s="403">
        <f t="shared" si="33"/>
        <v>13.5</v>
      </c>
      <c r="P73" s="403">
        <f t="shared" si="33"/>
        <v>14.5</v>
      </c>
      <c r="Q73" s="403">
        <f t="shared" si="33"/>
        <v>15.5</v>
      </c>
      <c r="R73" s="403">
        <f t="shared" si="33"/>
        <v>16.5</v>
      </c>
      <c r="S73" s="403">
        <f t="shared" si="33"/>
        <v>17.5</v>
      </c>
      <c r="T73" s="403">
        <f t="shared" si="33"/>
        <v>18.5</v>
      </c>
      <c r="U73" s="403">
        <f t="shared" si="33"/>
        <v>19.5</v>
      </c>
      <c r="V73" s="403">
        <f t="shared" si="33"/>
        <v>20.5</v>
      </c>
      <c r="W73" s="403">
        <f t="shared" si="33"/>
        <v>21.5</v>
      </c>
      <c r="X73" s="403">
        <f t="shared" si="33"/>
        <v>22.5</v>
      </c>
      <c r="Y73" s="403">
        <f t="shared" si="33"/>
        <v>23.5</v>
      </c>
      <c r="Z73" s="403">
        <f t="shared" si="33"/>
        <v>24.5</v>
      </c>
      <c r="AA73" s="403">
        <f t="shared" si="33"/>
        <v>25.5</v>
      </c>
      <c r="AB73" s="403">
        <f t="shared" si="33"/>
        <v>26.5</v>
      </c>
      <c r="AC73" s="403">
        <f t="shared" si="33"/>
        <v>27.5</v>
      </c>
      <c r="AD73" s="403">
        <f t="shared" si="33"/>
        <v>28.5</v>
      </c>
      <c r="AE73" s="403">
        <f t="shared" si="33"/>
        <v>29.5</v>
      </c>
      <c r="AF73" s="403">
        <f t="shared" si="33"/>
        <v>30.5</v>
      </c>
      <c r="AG73" s="403">
        <f t="shared" si="33"/>
        <v>0</v>
      </c>
    </row>
    <row r="74" spans="1:33" x14ac:dyDescent="0.2">
      <c r="A74" s="169" t="s">
        <v>266</v>
      </c>
      <c r="B74" s="170">
        <f t="shared" ref="B74:AF74" si="34">B58</f>
        <v>1</v>
      </c>
      <c r="C74" s="170">
        <f t="shared" si="34"/>
        <v>2</v>
      </c>
      <c r="D74" s="170">
        <f t="shared" si="34"/>
        <v>3</v>
      </c>
      <c r="E74" s="170">
        <f t="shared" si="34"/>
        <v>4</v>
      </c>
      <c r="F74" s="170">
        <f t="shared" si="34"/>
        <v>5</v>
      </c>
      <c r="G74" s="170">
        <f t="shared" si="34"/>
        <v>6</v>
      </c>
      <c r="H74" s="170">
        <f t="shared" si="34"/>
        <v>7</v>
      </c>
      <c r="I74" s="170">
        <f t="shared" si="34"/>
        <v>8</v>
      </c>
      <c r="J74" s="170">
        <f t="shared" si="34"/>
        <v>9</v>
      </c>
      <c r="K74" s="170">
        <f t="shared" si="34"/>
        <v>10</v>
      </c>
      <c r="L74" s="170">
        <f t="shared" si="34"/>
        <v>11</v>
      </c>
      <c r="M74" s="170">
        <f t="shared" si="34"/>
        <v>12</v>
      </c>
      <c r="N74" s="170">
        <f t="shared" si="34"/>
        <v>13</v>
      </c>
      <c r="O74" s="170">
        <f t="shared" si="34"/>
        <v>14</v>
      </c>
      <c r="P74" s="170">
        <f t="shared" si="34"/>
        <v>15</v>
      </c>
      <c r="Q74" s="170">
        <f t="shared" si="34"/>
        <v>16</v>
      </c>
      <c r="R74" s="170">
        <f t="shared" si="34"/>
        <v>17</v>
      </c>
      <c r="S74" s="170">
        <f t="shared" si="34"/>
        <v>18</v>
      </c>
      <c r="T74" s="170">
        <f t="shared" si="34"/>
        <v>19</v>
      </c>
      <c r="U74" s="170">
        <f t="shared" si="34"/>
        <v>20</v>
      </c>
      <c r="V74" s="170">
        <f t="shared" si="34"/>
        <v>21</v>
      </c>
      <c r="W74" s="170">
        <f t="shared" si="34"/>
        <v>22</v>
      </c>
      <c r="X74" s="170">
        <f t="shared" si="34"/>
        <v>23</v>
      </c>
      <c r="Y74" s="170">
        <f t="shared" si="34"/>
        <v>24</v>
      </c>
      <c r="Z74" s="170">
        <f t="shared" si="34"/>
        <v>25</v>
      </c>
      <c r="AA74" s="170">
        <f t="shared" si="34"/>
        <v>26</v>
      </c>
      <c r="AB74" s="170">
        <f t="shared" si="34"/>
        <v>27</v>
      </c>
      <c r="AC74" s="170">
        <f t="shared" si="34"/>
        <v>28</v>
      </c>
      <c r="AD74" s="170">
        <f t="shared" si="34"/>
        <v>29</v>
      </c>
      <c r="AE74" s="170">
        <f t="shared" si="34"/>
        <v>30</v>
      </c>
      <c r="AF74" s="170">
        <f t="shared" si="34"/>
        <v>31</v>
      </c>
      <c r="AG74" s="170">
        <f t="shared" ref="AG74" si="35">AG58</f>
        <v>32</v>
      </c>
    </row>
    <row r="75" spans="1:33" ht="28.5" x14ac:dyDescent="0.2">
      <c r="A75" s="177" t="s">
        <v>265</v>
      </c>
      <c r="B75" s="316">
        <f t="shared" ref="B75:AF75" si="36">B68</f>
        <v>0</v>
      </c>
      <c r="C75" s="316">
        <f t="shared" si="36"/>
        <v>0</v>
      </c>
      <c r="D75" s="316">
        <f>D68</f>
        <v>0</v>
      </c>
      <c r="E75" s="316">
        <f t="shared" si="36"/>
        <v>-256075.80782340822</v>
      </c>
      <c r="F75" s="316">
        <f t="shared" si="36"/>
        <v>83905.961106352595</v>
      </c>
      <c r="G75" s="316">
        <f t="shared" si="36"/>
        <v>-390711.31353342033</v>
      </c>
      <c r="H75" s="316">
        <f t="shared" si="36"/>
        <v>-599498.9867530386</v>
      </c>
      <c r="I75" s="316">
        <f t="shared" si="36"/>
        <v>-382476.58251455193</v>
      </c>
      <c r="J75" s="316">
        <f t="shared" si="36"/>
        <v>-378084.2119395507</v>
      </c>
      <c r="K75" s="316">
        <f t="shared" si="36"/>
        <v>-615804.98041437962</v>
      </c>
      <c r="L75" s="316">
        <f t="shared" si="36"/>
        <v>-368708.33952427743</v>
      </c>
      <c r="M75" s="316">
        <f t="shared" si="36"/>
        <v>-363707.28897175187</v>
      </c>
      <c r="N75" s="316">
        <f t="shared" si="36"/>
        <v>-634370.6039693791</v>
      </c>
      <c r="O75" s="316">
        <f t="shared" si="36"/>
        <v>-353032.13961398177</v>
      </c>
      <c r="P75" s="316">
        <f t="shared" si="36"/>
        <v>-347338.06025481713</v>
      </c>
      <c r="Q75" s="316">
        <f t="shared" si="36"/>
        <v>-655508.9893474587</v>
      </c>
      <c r="R75" s="316">
        <f t="shared" si="36"/>
        <v>-335183.58451503853</v>
      </c>
      <c r="S75" s="316">
        <f t="shared" si="36"/>
        <v>-328700.43874237849</v>
      </c>
      <c r="T75" s="316">
        <f t="shared" si="36"/>
        <v>-679576.66125023656</v>
      </c>
      <c r="U75" s="316">
        <f t="shared" si="36"/>
        <v>-314861.63653383241</v>
      </c>
      <c r="V75" s="316">
        <f t="shared" si="36"/>
        <v>-307480.07817147666</v>
      </c>
      <c r="W75" s="316">
        <f t="shared" si="36"/>
        <v>-706979.55037631188</v>
      </c>
      <c r="X75" s="316">
        <f t="shared" si="36"/>
        <v>-291723.54118317325</v>
      </c>
      <c r="Y75" s="316">
        <f t="shared" si="36"/>
        <v>-283319.0712286887</v>
      </c>
      <c r="Z75" s="316">
        <f t="shared" si="36"/>
        <v>-738179.83993856469</v>
      </c>
      <c r="AA75" s="316">
        <f t="shared" si="36"/>
        <v>-265379.04620900471</v>
      </c>
      <c r="AB75" s="316">
        <f t="shared" si="36"/>
        <v>-255809.91300590558</v>
      </c>
      <c r="AC75" s="316">
        <f t="shared" si="36"/>
        <v>-773703.76094885473</v>
      </c>
      <c r="AD75" s="316">
        <f t="shared" si="36"/>
        <v>-235383.81950923163</v>
      </c>
      <c r="AE75" s="316">
        <f t="shared" si="36"/>
        <v>-224488.62793206438</v>
      </c>
      <c r="AF75" s="316">
        <f t="shared" si="36"/>
        <v>-814150.46774711669</v>
      </c>
      <c r="AG75" s="316">
        <f t="shared" ref="AG75" si="37">AG68</f>
        <v>-417204.43764999998</v>
      </c>
    </row>
    <row r="76" spans="1:33" x14ac:dyDescent="0.2">
      <c r="A76" s="178" t="s">
        <v>264</v>
      </c>
      <c r="B76" s="315">
        <f t="shared" ref="B76:AF76" si="38">-B67</f>
        <v>0</v>
      </c>
      <c r="C76" s="315">
        <f>-C67</f>
        <v>0</v>
      </c>
      <c r="D76" s="315">
        <f t="shared" si="38"/>
        <v>0</v>
      </c>
      <c r="E76" s="315">
        <f t="shared" si="38"/>
        <v>481831.29699999996</v>
      </c>
      <c r="F76" s="315">
        <f t="shared" si="38"/>
        <v>481831.29699999996</v>
      </c>
      <c r="G76" s="315">
        <f t="shared" si="38"/>
        <v>481831.29699999996</v>
      </c>
      <c r="H76" s="315">
        <f t="shared" si="38"/>
        <v>481831.29699999996</v>
      </c>
      <c r="I76" s="315">
        <f t="shared" si="38"/>
        <v>481831.29699999996</v>
      </c>
      <c r="J76" s="315">
        <f t="shared" si="38"/>
        <v>481831.29699999996</v>
      </c>
      <c r="K76" s="315">
        <f t="shared" si="38"/>
        <v>481831.29699999996</v>
      </c>
      <c r="L76" s="315">
        <f>-L67</f>
        <v>481831.29699999996</v>
      </c>
      <c r="M76" s="315">
        <f>-M67</f>
        <v>481831.29699999996</v>
      </c>
      <c r="N76" s="315">
        <f t="shared" si="38"/>
        <v>481831.29699999996</v>
      </c>
      <c r="O76" s="315">
        <f t="shared" si="38"/>
        <v>481831.29699999996</v>
      </c>
      <c r="P76" s="315">
        <f t="shared" si="38"/>
        <v>481831.29699999996</v>
      </c>
      <c r="Q76" s="315">
        <f t="shared" si="38"/>
        <v>481831.29699999996</v>
      </c>
      <c r="R76" s="315">
        <f t="shared" si="38"/>
        <v>481831.29699999996</v>
      </c>
      <c r="S76" s="315">
        <f t="shared" si="38"/>
        <v>481831.29699999996</v>
      </c>
      <c r="T76" s="315">
        <f t="shared" si="38"/>
        <v>481831.29699999996</v>
      </c>
      <c r="U76" s="315">
        <f t="shared" si="38"/>
        <v>481831.29699999996</v>
      </c>
      <c r="V76" s="315">
        <f t="shared" si="38"/>
        <v>481831.29699999996</v>
      </c>
      <c r="W76" s="315">
        <f t="shared" si="38"/>
        <v>481831.29699999996</v>
      </c>
      <c r="X76" s="315">
        <f t="shared" si="38"/>
        <v>481831.29699999996</v>
      </c>
      <c r="Y76" s="315">
        <f t="shared" si="38"/>
        <v>481831.29699999996</v>
      </c>
      <c r="Z76" s="315">
        <f t="shared" si="38"/>
        <v>481831.29699999996</v>
      </c>
      <c r="AA76" s="315">
        <f t="shared" si="38"/>
        <v>481831.29699999996</v>
      </c>
      <c r="AB76" s="315">
        <f t="shared" si="38"/>
        <v>481831.29699999996</v>
      </c>
      <c r="AC76" s="315">
        <f t="shared" si="38"/>
        <v>481831.29699999996</v>
      </c>
      <c r="AD76" s="315">
        <f t="shared" si="38"/>
        <v>481831.29699999996</v>
      </c>
      <c r="AE76" s="315">
        <f t="shared" si="38"/>
        <v>481831.29699999996</v>
      </c>
      <c r="AF76" s="315">
        <f t="shared" si="38"/>
        <v>481831.29699999996</v>
      </c>
      <c r="AG76" s="315">
        <f t="shared" ref="AG76" si="39">-AG67</f>
        <v>481831.29699999996</v>
      </c>
    </row>
    <row r="77" spans="1:33" x14ac:dyDescent="0.2">
      <c r="A77" s="178" t="s">
        <v>263</v>
      </c>
      <c r="B77" s="315">
        <f t="shared" ref="B77:AF77" si="40">B69</f>
        <v>0</v>
      </c>
      <c r="C77" s="315">
        <f t="shared" si="40"/>
        <v>0</v>
      </c>
      <c r="D77" s="315">
        <f t="shared" si="40"/>
        <v>0</v>
      </c>
      <c r="E77" s="315">
        <f t="shared" si="40"/>
        <v>0</v>
      </c>
      <c r="F77" s="315">
        <f t="shared" si="40"/>
        <v>0</v>
      </c>
      <c r="G77" s="315">
        <f t="shared" si="40"/>
        <v>0</v>
      </c>
      <c r="H77" s="315">
        <f t="shared" si="40"/>
        <v>0</v>
      </c>
      <c r="I77" s="315">
        <f t="shared" si="40"/>
        <v>0</v>
      </c>
      <c r="J77" s="315">
        <f t="shared" si="40"/>
        <v>0</v>
      </c>
      <c r="K77" s="315">
        <f t="shared" si="40"/>
        <v>0</v>
      </c>
      <c r="L77" s="315">
        <f t="shared" si="40"/>
        <v>0</v>
      </c>
      <c r="M77" s="315">
        <f t="shared" si="40"/>
        <v>0</v>
      </c>
      <c r="N77" s="315">
        <f t="shared" si="40"/>
        <v>0</v>
      </c>
      <c r="O77" s="315">
        <f t="shared" si="40"/>
        <v>0</v>
      </c>
      <c r="P77" s="315">
        <f t="shared" si="40"/>
        <v>0</v>
      </c>
      <c r="Q77" s="315">
        <f t="shared" si="40"/>
        <v>0</v>
      </c>
      <c r="R77" s="315">
        <f t="shared" si="40"/>
        <v>0</v>
      </c>
      <c r="S77" s="315">
        <f t="shared" si="40"/>
        <v>0</v>
      </c>
      <c r="T77" s="315">
        <f t="shared" si="40"/>
        <v>0</v>
      </c>
      <c r="U77" s="315">
        <f t="shared" si="40"/>
        <v>0</v>
      </c>
      <c r="V77" s="315">
        <f t="shared" si="40"/>
        <v>0</v>
      </c>
      <c r="W77" s="315">
        <f t="shared" si="40"/>
        <v>0</v>
      </c>
      <c r="X77" s="315">
        <f t="shared" si="40"/>
        <v>0</v>
      </c>
      <c r="Y77" s="315">
        <f t="shared" si="40"/>
        <v>0</v>
      </c>
      <c r="Z77" s="315">
        <f t="shared" si="40"/>
        <v>0</v>
      </c>
      <c r="AA77" s="315">
        <f t="shared" si="40"/>
        <v>0</v>
      </c>
      <c r="AB77" s="315">
        <f t="shared" si="40"/>
        <v>0</v>
      </c>
      <c r="AC77" s="315">
        <f t="shared" si="40"/>
        <v>0</v>
      </c>
      <c r="AD77" s="315">
        <f t="shared" si="40"/>
        <v>0</v>
      </c>
      <c r="AE77" s="315">
        <f t="shared" si="40"/>
        <v>0</v>
      </c>
      <c r="AF77" s="315">
        <f t="shared" si="40"/>
        <v>0</v>
      </c>
      <c r="AG77" s="315">
        <f t="shared" ref="AG77" si="41">AG69</f>
        <v>0</v>
      </c>
    </row>
    <row r="78" spans="1:33" x14ac:dyDescent="0.2">
      <c r="A78" s="178" t="s">
        <v>262</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c r="AF78" s="315">
        <f>IF(SUM($B$71:AF71)+SUM($A$78:AE78)&gt;0,0,SUM($B$71:AF71)-SUM($A$78:AE78))</f>
        <v>0</v>
      </c>
      <c r="AG78" s="315">
        <f>IF(SUM($B$71:AG71)+SUM($A$78:AF78)&gt;0,0,SUM($B$71:AG71)-SUM($A$78:AF78))</f>
        <v>0</v>
      </c>
    </row>
    <row r="79" spans="1:33" x14ac:dyDescent="0.2">
      <c r="A79" s="178" t="s">
        <v>261</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row>
    <row r="80" spans="1:33" x14ac:dyDescent="0.2">
      <c r="A80" s="178" t="s">
        <v>260</v>
      </c>
      <c r="B80" s="315">
        <f>-B59*(B39)</f>
        <v>0</v>
      </c>
      <c r="C80" s="315">
        <f t="shared" ref="C80:AG80" si="42">-(C59-B59)*$B$39</f>
        <v>0</v>
      </c>
      <c r="D80" s="315">
        <f t="shared" si="42"/>
        <v>0</v>
      </c>
      <c r="E80" s="315">
        <f t="shared" si="42"/>
        <v>0</v>
      </c>
      <c r="F80" s="315">
        <f t="shared" si="42"/>
        <v>0</v>
      </c>
      <c r="G80" s="315">
        <f t="shared" si="42"/>
        <v>0</v>
      </c>
      <c r="H80" s="315">
        <f t="shared" si="42"/>
        <v>0</v>
      </c>
      <c r="I80" s="315">
        <f t="shared" si="42"/>
        <v>0</v>
      </c>
      <c r="J80" s="315">
        <f t="shared" si="42"/>
        <v>0</v>
      </c>
      <c r="K80" s="315">
        <f t="shared" si="42"/>
        <v>0</v>
      </c>
      <c r="L80" s="315">
        <f t="shared" si="42"/>
        <v>0</v>
      </c>
      <c r="M80" s="315">
        <f t="shared" si="42"/>
        <v>0</v>
      </c>
      <c r="N80" s="315">
        <f t="shared" si="42"/>
        <v>0</v>
      </c>
      <c r="O80" s="315">
        <f t="shared" si="42"/>
        <v>0</v>
      </c>
      <c r="P80" s="315">
        <f t="shared" si="42"/>
        <v>0</v>
      </c>
      <c r="Q80" s="315">
        <f t="shared" si="42"/>
        <v>0</v>
      </c>
      <c r="R80" s="315">
        <f t="shared" si="42"/>
        <v>0</v>
      </c>
      <c r="S80" s="315">
        <f t="shared" si="42"/>
        <v>0</v>
      </c>
      <c r="T80" s="315">
        <f t="shared" si="42"/>
        <v>0</v>
      </c>
      <c r="U80" s="315">
        <f t="shared" si="42"/>
        <v>0</v>
      </c>
      <c r="V80" s="315">
        <f t="shared" si="42"/>
        <v>0</v>
      </c>
      <c r="W80" s="315">
        <f t="shared" si="42"/>
        <v>0</v>
      </c>
      <c r="X80" s="315">
        <f t="shared" si="42"/>
        <v>0</v>
      </c>
      <c r="Y80" s="315">
        <f t="shared" si="42"/>
        <v>0</v>
      </c>
      <c r="Z80" s="315">
        <f t="shared" si="42"/>
        <v>0</v>
      </c>
      <c r="AA80" s="315">
        <f t="shared" si="42"/>
        <v>0</v>
      </c>
      <c r="AB80" s="315">
        <f t="shared" si="42"/>
        <v>0</v>
      </c>
      <c r="AC80" s="315">
        <f t="shared" si="42"/>
        <v>0</v>
      </c>
      <c r="AD80" s="315">
        <f t="shared" si="42"/>
        <v>0</v>
      </c>
      <c r="AE80" s="315">
        <f t="shared" si="42"/>
        <v>0</v>
      </c>
      <c r="AF80" s="315">
        <f t="shared" si="42"/>
        <v>0</v>
      </c>
      <c r="AG80" s="315">
        <f t="shared" si="42"/>
        <v>0</v>
      </c>
    </row>
    <row r="81" spans="1:33" x14ac:dyDescent="0.2">
      <c r="A81" s="178" t="s">
        <v>535</v>
      </c>
      <c r="B81" s="315">
        <f>'6.2. Паспорт фин осв ввод'!H30*-1*1000000</f>
        <v>-268957.87</v>
      </c>
      <c r="C81" s="315">
        <f>'6.2. Паспорт фин осв ввод'!L30*-1*1000000</f>
        <v>-7220289.2199999997</v>
      </c>
      <c r="D81" s="315">
        <f>'6.2. Паспорт фин осв ввод'!P30*-1000000</f>
        <v>-6965691.8200000003</v>
      </c>
      <c r="E81" s="315">
        <v>0</v>
      </c>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row>
    <row r="82" spans="1:33" x14ac:dyDescent="0.2">
      <c r="A82" s="178" t="s">
        <v>259</v>
      </c>
      <c r="B82" s="315">
        <f t="shared" ref="B82:AF82" si="43">B54-B55</f>
        <v>0</v>
      </c>
      <c r="C82" s="315">
        <f t="shared" si="43"/>
        <v>0</v>
      </c>
      <c r="D82" s="315">
        <f t="shared" si="43"/>
        <v>0</v>
      </c>
      <c r="E82" s="315">
        <f t="shared" si="43"/>
        <v>0</v>
      </c>
      <c r="F82" s="315">
        <f t="shared" si="43"/>
        <v>0</v>
      </c>
      <c r="G82" s="315">
        <f t="shared" si="43"/>
        <v>0</v>
      </c>
      <c r="H82" s="315">
        <f t="shared" si="43"/>
        <v>0</v>
      </c>
      <c r="I82" s="315">
        <f t="shared" si="43"/>
        <v>0</v>
      </c>
      <c r="J82" s="315">
        <f t="shared" si="43"/>
        <v>0</v>
      </c>
      <c r="K82" s="315">
        <f t="shared" si="43"/>
        <v>0</v>
      </c>
      <c r="L82" s="315">
        <f t="shared" si="43"/>
        <v>0</v>
      </c>
      <c r="M82" s="315">
        <f t="shared" si="43"/>
        <v>0</v>
      </c>
      <c r="N82" s="315">
        <f t="shared" si="43"/>
        <v>0</v>
      </c>
      <c r="O82" s="315">
        <f t="shared" si="43"/>
        <v>0</v>
      </c>
      <c r="P82" s="315">
        <f t="shared" si="43"/>
        <v>0</v>
      </c>
      <c r="Q82" s="315">
        <f t="shared" si="43"/>
        <v>0</v>
      </c>
      <c r="R82" s="315">
        <f t="shared" si="43"/>
        <v>0</v>
      </c>
      <c r="S82" s="315">
        <f t="shared" si="43"/>
        <v>0</v>
      </c>
      <c r="T82" s="315">
        <f t="shared" si="43"/>
        <v>0</v>
      </c>
      <c r="U82" s="315">
        <f t="shared" si="43"/>
        <v>0</v>
      </c>
      <c r="V82" s="315">
        <f t="shared" si="43"/>
        <v>0</v>
      </c>
      <c r="W82" s="315">
        <f t="shared" si="43"/>
        <v>0</v>
      </c>
      <c r="X82" s="315">
        <f t="shared" si="43"/>
        <v>0</v>
      </c>
      <c r="Y82" s="315">
        <f t="shared" si="43"/>
        <v>0</v>
      </c>
      <c r="Z82" s="315">
        <f t="shared" si="43"/>
        <v>0</v>
      </c>
      <c r="AA82" s="315">
        <f t="shared" si="43"/>
        <v>0</v>
      </c>
      <c r="AB82" s="315">
        <f t="shared" si="43"/>
        <v>0</v>
      </c>
      <c r="AC82" s="315">
        <f t="shared" si="43"/>
        <v>0</v>
      </c>
      <c r="AD82" s="315">
        <f t="shared" si="43"/>
        <v>0</v>
      </c>
      <c r="AE82" s="315">
        <f t="shared" si="43"/>
        <v>0</v>
      </c>
      <c r="AF82" s="315">
        <f t="shared" si="43"/>
        <v>0</v>
      </c>
      <c r="AG82" s="315">
        <f t="shared" ref="AG82" si="44">AG54-AG55</f>
        <v>0</v>
      </c>
    </row>
    <row r="83" spans="1:33" ht="14.25" x14ac:dyDescent="0.2">
      <c r="A83" s="179" t="s">
        <v>258</v>
      </c>
      <c r="B83" s="316">
        <f>SUM(B75:B82)</f>
        <v>-268957.87</v>
      </c>
      <c r="C83" s="316">
        <f t="shared" ref="C83:V83" si="45">SUM(C75:C82)</f>
        <v>-7220289.2199999997</v>
      </c>
      <c r="D83" s="316">
        <f t="shared" si="45"/>
        <v>-6965691.8200000003</v>
      </c>
      <c r="E83" s="316">
        <f t="shared" si="45"/>
        <v>225755.48917659174</v>
      </c>
      <c r="F83" s="316">
        <f t="shared" si="45"/>
        <v>565737.25810635253</v>
      </c>
      <c r="G83" s="316">
        <f t="shared" si="45"/>
        <v>91119.983466579637</v>
      </c>
      <c r="H83" s="316">
        <f t="shared" si="45"/>
        <v>-117667.68975303863</v>
      </c>
      <c r="I83" s="316">
        <f t="shared" si="45"/>
        <v>99354.714485448028</v>
      </c>
      <c r="J83" s="316">
        <f t="shared" si="45"/>
        <v>103747.08506044926</v>
      </c>
      <c r="K83" s="316">
        <f t="shared" si="45"/>
        <v>-133973.68341437966</v>
      </c>
      <c r="L83" s="316">
        <f t="shared" si="45"/>
        <v>113122.95747572253</v>
      </c>
      <c r="M83" s="316">
        <f t="shared" si="45"/>
        <v>118124.00802824809</v>
      </c>
      <c r="N83" s="316">
        <f t="shared" si="45"/>
        <v>-152539.30696937913</v>
      </c>
      <c r="O83" s="316">
        <f t="shared" si="45"/>
        <v>128799.1573860182</v>
      </c>
      <c r="P83" s="316">
        <f t="shared" si="45"/>
        <v>134493.23674518283</v>
      </c>
      <c r="Q83" s="316">
        <f t="shared" si="45"/>
        <v>-173677.69234745874</v>
      </c>
      <c r="R83" s="316">
        <f t="shared" si="45"/>
        <v>146647.71248496143</v>
      </c>
      <c r="S83" s="316">
        <f t="shared" si="45"/>
        <v>153130.85825762147</v>
      </c>
      <c r="T83" s="316">
        <f t="shared" si="45"/>
        <v>-197745.3642502366</v>
      </c>
      <c r="U83" s="316">
        <f t="shared" si="45"/>
        <v>166969.66046616755</v>
      </c>
      <c r="V83" s="316">
        <f t="shared" si="45"/>
        <v>174351.2188285233</v>
      </c>
      <c r="W83" s="316">
        <f>SUM(W75:W82)</f>
        <v>-225148.25337631191</v>
      </c>
      <c r="X83" s="316">
        <f>SUM(X75:X82)</f>
        <v>190107.75581682671</v>
      </c>
      <c r="Y83" s="316">
        <f>SUM(Y75:Y82)</f>
        <v>198512.22577131126</v>
      </c>
      <c r="Z83" s="316">
        <f>SUM(Z75:Z82)</f>
        <v>-256348.54293856473</v>
      </c>
      <c r="AA83" s="316">
        <f t="shared" ref="AA83:AF83" si="46">SUM(AA75:AA82)</f>
        <v>216452.25079099525</v>
      </c>
      <c r="AB83" s="316">
        <f t="shared" si="46"/>
        <v>226021.38399409439</v>
      </c>
      <c r="AC83" s="316">
        <f t="shared" si="46"/>
        <v>-291872.46394885477</v>
      </c>
      <c r="AD83" s="316">
        <f t="shared" si="46"/>
        <v>246447.47749076833</v>
      </c>
      <c r="AE83" s="316">
        <f t="shared" si="46"/>
        <v>257342.66906793558</v>
      </c>
      <c r="AF83" s="316">
        <f t="shared" si="46"/>
        <v>-332319.17074711673</v>
      </c>
      <c r="AG83" s="316">
        <f t="shared" ref="AG83" si="47">SUM(AG75:AG82)</f>
        <v>64626.859349999984</v>
      </c>
    </row>
    <row r="84" spans="1:33" ht="14.25" x14ac:dyDescent="0.2">
      <c r="A84" s="179" t="s">
        <v>257</v>
      </c>
      <c r="B84" s="316">
        <f>SUM($B$83:B83)</f>
        <v>-268957.87</v>
      </c>
      <c r="C84" s="316">
        <f>SUM($B$83:C83)</f>
        <v>-7489247.0899999999</v>
      </c>
      <c r="D84" s="316">
        <f>SUM($B$83:D83)</f>
        <v>-14454938.91</v>
      </c>
      <c r="E84" s="316">
        <f>SUM($B$83:E83)</f>
        <v>-14229183.420823408</v>
      </c>
      <c r="F84" s="316">
        <f>SUM($B$83:F83)</f>
        <v>-13663446.162717056</v>
      </c>
      <c r="G84" s="316">
        <f>SUM($B$83:G83)</f>
        <v>-13572326.179250475</v>
      </c>
      <c r="H84" s="316">
        <f>SUM($B$83:H83)</f>
        <v>-13689993.869003514</v>
      </c>
      <c r="I84" s="316">
        <f>SUM($B$83:I83)</f>
        <v>-13590639.154518066</v>
      </c>
      <c r="J84" s="316">
        <f>SUM($B$83:J83)</f>
        <v>-13486892.069457617</v>
      </c>
      <c r="K84" s="316">
        <f>SUM($B$83:K83)</f>
        <v>-13620865.752871996</v>
      </c>
      <c r="L84" s="316">
        <f>SUM($B$83:L83)</f>
        <v>-13507742.795396274</v>
      </c>
      <c r="M84" s="316">
        <f>SUM($B$83:M83)</f>
        <v>-13389618.787368026</v>
      </c>
      <c r="N84" s="316">
        <f>SUM($B$83:N83)</f>
        <v>-13542158.094337406</v>
      </c>
      <c r="O84" s="316">
        <f>SUM($B$83:O83)</f>
        <v>-13413358.936951388</v>
      </c>
      <c r="P84" s="316">
        <f>SUM($B$83:P83)</f>
        <v>-13278865.700206205</v>
      </c>
      <c r="Q84" s="316">
        <f>SUM($B$83:Q83)</f>
        <v>-13452543.392553665</v>
      </c>
      <c r="R84" s="316">
        <f>SUM($B$83:R83)</f>
        <v>-13305895.680068703</v>
      </c>
      <c r="S84" s="316">
        <f>SUM($B$83:S83)</f>
        <v>-13152764.821811082</v>
      </c>
      <c r="T84" s="316">
        <f>SUM($B$83:T83)</f>
        <v>-13350510.186061319</v>
      </c>
      <c r="U84" s="316">
        <f>SUM($B$83:U83)</f>
        <v>-13183540.525595151</v>
      </c>
      <c r="V84" s="316">
        <f>SUM($B$83:V83)</f>
        <v>-13009189.306766627</v>
      </c>
      <c r="W84" s="316">
        <f>SUM($B$83:W83)</f>
        <v>-13234337.56014294</v>
      </c>
      <c r="X84" s="316">
        <f>SUM($B$83:X83)</f>
        <v>-13044229.804326113</v>
      </c>
      <c r="Y84" s="316">
        <f>SUM($B$83:Y83)</f>
        <v>-12845717.578554802</v>
      </c>
      <c r="Z84" s="316">
        <f>SUM($B$83:Z83)</f>
        <v>-13102066.121493366</v>
      </c>
      <c r="AA84" s="316">
        <f>SUM($B$83:AA83)</f>
        <v>-12885613.870702371</v>
      </c>
      <c r="AB84" s="316">
        <f>SUM($B$83:AB83)</f>
        <v>-12659592.486708276</v>
      </c>
      <c r="AC84" s="316">
        <f>SUM($B$83:AC83)</f>
        <v>-12951464.950657131</v>
      </c>
      <c r="AD84" s="316">
        <f>SUM($B$83:AD83)</f>
        <v>-12705017.473166363</v>
      </c>
      <c r="AE84" s="316">
        <f>SUM($B$83:AE83)</f>
        <v>-12447674.804098427</v>
      </c>
      <c r="AF84" s="316">
        <f>SUM($B$83:AF83)</f>
        <v>-12779993.974845544</v>
      </c>
      <c r="AG84" s="316">
        <f>SUM($B$83:AG83)</f>
        <v>-12715367.115495544</v>
      </c>
    </row>
    <row r="85" spans="1:33" x14ac:dyDescent="0.2">
      <c r="A85" s="178" t="s">
        <v>475</v>
      </c>
      <c r="B85" s="317">
        <f t="shared" ref="B85:AF85" si="48">1/POWER((1+$B$44),B73)</f>
        <v>0.94503775855665906</v>
      </c>
      <c r="C85" s="317">
        <f t="shared" si="48"/>
        <v>0.84400978704711893</v>
      </c>
      <c r="D85" s="317">
        <f t="shared" si="48"/>
        <v>0.75378207291874522</v>
      </c>
      <c r="E85" s="317">
        <f t="shared" si="48"/>
        <v>0.67320002939961177</v>
      </c>
      <c r="F85" s="317">
        <f t="shared" si="48"/>
        <v>0.60123249924052136</v>
      </c>
      <c r="G85" s="317">
        <f t="shared" si="48"/>
        <v>0.53695855965037187</v>
      </c>
      <c r="H85" s="317">
        <f t="shared" si="48"/>
        <v>0.47955573783189431</v>
      </c>
      <c r="I85" s="317">
        <f t="shared" si="48"/>
        <v>0.4282894863194554</v>
      </c>
      <c r="J85" s="317">
        <f t="shared" si="48"/>
        <v>0.38250378344150709</v>
      </c>
      <c r="K85" s="317">
        <f t="shared" si="48"/>
        <v>0.34161273862776381</v>
      </c>
      <c r="L85" s="317">
        <f t="shared" si="48"/>
        <v>0.30509309513955868</v>
      </c>
      <c r="M85" s="317">
        <f t="shared" si="48"/>
        <v>0.27247753428557531</v>
      </c>
      <c r="N85" s="317">
        <f t="shared" si="48"/>
        <v>0.2433486954412569</v>
      </c>
      <c r="O85" s="317">
        <f t="shared" si="48"/>
        <v>0.21733383534987666</v>
      </c>
      <c r="P85" s="317">
        <f t="shared" si="48"/>
        <v>0.19410005836373731</v>
      </c>
      <c r="Q85" s="317">
        <f t="shared" si="48"/>
        <v>0.1733500565899235</v>
      </c>
      <c r="R85" s="317">
        <f t="shared" si="48"/>
        <v>0.15481830542995756</v>
      </c>
      <c r="S85" s="317">
        <f t="shared" si="48"/>
        <v>0.1382676658300952</v>
      </c>
      <c r="T85" s="317">
        <f t="shared" si="48"/>
        <v>0.12348634976341452</v>
      </c>
      <c r="U85" s="317">
        <f t="shared" si="48"/>
        <v>0.11028521011290035</v>
      </c>
      <c r="V85" s="317">
        <f t="shared" si="48"/>
        <v>9.8495320275877762E-2</v>
      </c>
      <c r="W85" s="317">
        <f t="shared" si="48"/>
        <v>8.796581251752951E-2</v>
      </c>
      <c r="X85" s="317">
        <f t="shared" si="48"/>
        <v>7.8561947412279634E-2</v>
      </c>
      <c r="Y85" s="317">
        <f t="shared" si="48"/>
        <v>7.0163389668911003E-2</v>
      </c>
      <c r="Z85" s="317">
        <f t="shared" si="48"/>
        <v>6.2662668276244532E-2</v>
      </c>
      <c r="AA85" s="317">
        <f t="shared" si="48"/>
        <v>5.5963801264842836E-2</v>
      </c>
      <c r="AB85" s="317">
        <f t="shared" si="48"/>
        <v>4.9981067486686487E-2</v>
      </c>
      <c r="AC85" s="317">
        <f t="shared" si="48"/>
        <v>4.4637909696067235E-2</v>
      </c>
      <c r="AD85" s="317">
        <f t="shared" si="48"/>
        <v>3.9865954895121236E-2</v>
      </c>
      <c r="AE85" s="317">
        <f t="shared" si="48"/>
        <v>3.5604139407985382E-2</v>
      </c>
      <c r="AF85" s="317">
        <f t="shared" si="48"/>
        <v>3.1797927487706865E-2</v>
      </c>
      <c r="AG85" s="317">
        <f t="shared" ref="AG85" si="49">1/POWER((1+$B$44),AG73)</f>
        <v>1</v>
      </c>
    </row>
    <row r="86" spans="1:33" ht="28.5" x14ac:dyDescent="0.2">
      <c r="A86" s="177" t="s">
        <v>256</v>
      </c>
      <c r="B86" s="316">
        <f>B83*B85</f>
        <v>-254175.34261097328</v>
      </c>
      <c r="C86" s="316">
        <f>C83*C85</f>
        <v>-6093994.7669908078</v>
      </c>
      <c r="D86" s="316">
        <f t="shared" ref="D86:AF86" si="50">D83*D85</f>
        <v>-5250613.6193927471</v>
      </c>
      <c r="E86" s="316">
        <f t="shared" si="50"/>
        <v>151978.60195080529</v>
      </c>
      <c r="F86" s="316">
        <f t="shared" si="50"/>
        <v>340139.62560476223</v>
      </c>
      <c r="G86" s="316">
        <f t="shared" si="50"/>
        <v>48927.655077580297</v>
      </c>
      <c r="H86" s="316">
        <f t="shared" si="50"/>
        <v>-56428.215778492871</v>
      </c>
      <c r="I86" s="316">
        <f t="shared" si="50"/>
        <v>42552.579630388689</v>
      </c>
      <c r="J86" s="316">
        <f t="shared" si="50"/>
        <v>39683.6525566497</v>
      </c>
      <c r="K86" s="316">
        <f t="shared" si="50"/>
        <v>-45767.116895235253</v>
      </c>
      <c r="L86" s="316">
        <f t="shared" si="50"/>
        <v>34513.033227608867</v>
      </c>
      <c r="M86" s="316">
        <f t="shared" si="50"/>
        <v>32186.138447466543</v>
      </c>
      <c r="N86" s="316">
        <f t="shared" si="50"/>
        <v>-37120.24135451184</v>
      </c>
      <c r="O86" s="316">
        <f t="shared" si="50"/>
        <v>27992.414864535727</v>
      </c>
      <c r="P86" s="316">
        <f t="shared" si="50"/>
        <v>26105.145101767928</v>
      </c>
      <c r="Q86" s="316">
        <f t="shared" si="50"/>
        <v>-30107.037796839297</v>
      </c>
      <c r="R86" s="316">
        <f t="shared" si="50"/>
        <v>22703.750342101361</v>
      </c>
      <c r="S86" s="316">
        <f t="shared" si="50"/>
        <v>21173.046337840478</v>
      </c>
      <c r="T86" s="316">
        <f t="shared" si="50"/>
        <v>-24418.853213898521</v>
      </c>
      <c r="U86" s="316">
        <f t="shared" si="50"/>
        <v>18414.28408699092</v>
      </c>
      <c r="V86" s="316">
        <f t="shared" si="50"/>
        <v>17172.779139005052</v>
      </c>
      <c r="W86" s="316">
        <f t="shared" si="50"/>
        <v>-19805.349045149884</v>
      </c>
      <c r="X86" s="316">
        <f t="shared" si="50"/>
        <v>14935.235515148039</v>
      </c>
      <c r="Y86" s="316">
        <f t="shared" si="50"/>
        <v>13928.29065083535</v>
      </c>
      <c r="Z86" s="316">
        <f t="shared" si="50"/>
        <v>-16063.483709257909</v>
      </c>
      <c r="AA86" s="316">
        <f t="shared" si="50"/>
        <v>12113.490746595178</v>
      </c>
      <c r="AB86" s="316">
        <f t="shared" si="50"/>
        <v>11296.790046843113</v>
      </c>
      <c r="AC86" s="316">
        <f t="shared" si="50"/>
        <v>-13028.576688517618</v>
      </c>
      <c r="AD86" s="316">
        <f t="shared" si="50"/>
        <v>9824.8640216633758</v>
      </c>
      <c r="AE86" s="316">
        <f t="shared" si="50"/>
        <v>9162.4642651178256</v>
      </c>
      <c r="AF86" s="316">
        <f t="shared" si="50"/>
        <v>-10567.060894191694</v>
      </c>
      <c r="AG86" s="316">
        <f t="shared" ref="AG86" si="51">AG83*AG85</f>
        <v>64626.859349999984</v>
      </c>
    </row>
    <row r="87" spans="1:33" ht="14.25" x14ac:dyDescent="0.2">
      <c r="A87" s="177" t="s">
        <v>255</v>
      </c>
      <c r="B87" s="316">
        <f>SUM($B$86:B86)</f>
        <v>-254175.34261097328</v>
      </c>
      <c r="C87" s="316">
        <f>SUM($B$86:C86)</f>
        <v>-6348170.1096017808</v>
      </c>
      <c r="D87" s="316">
        <f>SUM($B$86:D86)</f>
        <v>-11598783.728994528</v>
      </c>
      <c r="E87" s="316">
        <f>SUM($B$86:E86)</f>
        <v>-11446805.127043722</v>
      </c>
      <c r="F87" s="316">
        <f>SUM($B$86:F86)</f>
        <v>-11106665.50143896</v>
      </c>
      <c r="G87" s="316">
        <f>SUM($B$86:G86)</f>
        <v>-11057737.84636138</v>
      </c>
      <c r="H87" s="316">
        <f>SUM($B$86:H86)</f>
        <v>-11114166.062139872</v>
      </c>
      <c r="I87" s="316">
        <f>SUM($B$86:I86)</f>
        <v>-11071613.482509485</v>
      </c>
      <c r="J87" s="316">
        <f>SUM($B$86:J86)</f>
        <v>-11031929.829952834</v>
      </c>
      <c r="K87" s="316">
        <f>SUM($B$86:K86)</f>
        <v>-11077696.94684807</v>
      </c>
      <c r="L87" s="316">
        <f>SUM($B$86:L86)</f>
        <v>-11043183.913620461</v>
      </c>
      <c r="M87" s="316">
        <f>SUM($B$86:M86)</f>
        <v>-11010997.775172994</v>
      </c>
      <c r="N87" s="316">
        <f>SUM($B$86:N86)</f>
        <v>-11048118.016527506</v>
      </c>
      <c r="O87" s="316">
        <f>SUM($B$86:O86)</f>
        <v>-11020125.601662969</v>
      </c>
      <c r="P87" s="316">
        <f>SUM($B$86:P86)</f>
        <v>-10994020.456561202</v>
      </c>
      <c r="Q87" s="316">
        <f>SUM($B$86:Q86)</f>
        <v>-11024127.494358042</v>
      </c>
      <c r="R87" s="316">
        <f>SUM($B$86:R86)</f>
        <v>-11001423.744015941</v>
      </c>
      <c r="S87" s="316">
        <f>SUM($B$86:S86)</f>
        <v>-10980250.6976781</v>
      </c>
      <c r="T87" s="316">
        <f>SUM($B$86:T86)</f>
        <v>-11004669.550891999</v>
      </c>
      <c r="U87" s="316">
        <f>SUM($B$86:U86)</f>
        <v>-10986255.266805008</v>
      </c>
      <c r="V87" s="316">
        <f>SUM($B$86:V86)</f>
        <v>-10969082.487666003</v>
      </c>
      <c r="W87" s="316">
        <f>SUM($B$86:W86)</f>
        <v>-10988887.836711153</v>
      </c>
      <c r="X87" s="316">
        <f>SUM($B$86:X86)</f>
        <v>-10973952.601196006</v>
      </c>
      <c r="Y87" s="316">
        <f>SUM($B$86:Y86)</f>
        <v>-10960024.310545171</v>
      </c>
      <c r="Z87" s="316">
        <f>SUM($B$86:Z86)</f>
        <v>-10976087.794254428</v>
      </c>
      <c r="AA87" s="316">
        <f>SUM($B$86:AA86)</f>
        <v>-10963974.303507833</v>
      </c>
      <c r="AB87" s="316">
        <f>SUM($B$86:AB86)</f>
        <v>-10952677.51346099</v>
      </c>
      <c r="AC87" s="316">
        <f>SUM($B$86:AC86)</f>
        <v>-10965706.090149507</v>
      </c>
      <c r="AD87" s="316">
        <f>SUM($B$86:AD86)</f>
        <v>-10955881.226127844</v>
      </c>
      <c r="AE87" s="316">
        <f>SUM($B$86:AE86)</f>
        <v>-10946718.761862727</v>
      </c>
      <c r="AF87" s="316">
        <f>SUM($B$86:AF86)</f>
        <v>-10957285.822756918</v>
      </c>
      <c r="AG87" s="316">
        <f>SUM($B$86:AG86)</f>
        <v>-10892658.963406919</v>
      </c>
    </row>
    <row r="88" spans="1:33" ht="14.25" x14ac:dyDescent="0.2">
      <c r="A88" s="177" t="s">
        <v>254</v>
      </c>
      <c r="B88" s="318">
        <f>IF((ISERR(IRR($B$83:B83))),0,IF(IRR($B$83:B83)&lt;0,0,IRR($B$83:B83)))</f>
        <v>0</v>
      </c>
      <c r="C88" s="318">
        <f>IF((ISERR(IRR($B$83:C83))),0,IF(IRR($B$83:C83)&lt;0,0,IRR($B$83:C83)))</f>
        <v>0</v>
      </c>
      <c r="D88" s="318">
        <f>IF((ISERR(IRR($B$83:D83))),0,IF(IRR($B$83:D83)&lt;0,0,IRR($B$83:D83)))</f>
        <v>0</v>
      </c>
      <c r="E88" s="318">
        <f>IF((ISERR(IRR($B$83:E83))),0,IF(IRR($B$83:E83)&lt;0,0,IRR($B$83:E83)))</f>
        <v>0</v>
      </c>
      <c r="F88" s="318">
        <f>IF((ISERR(IRR($B$83:F83))),0,IF(IRR($B$83:F83)&lt;0,0,IRR($B$83:F83)))</f>
        <v>0</v>
      </c>
      <c r="G88" s="318">
        <f>IF((ISERR(IRR($B$83:G83))),0,IF(IRR($B$83:G83)&lt;0,0,IRR($B$83:G83)))</f>
        <v>0</v>
      </c>
      <c r="H88" s="318">
        <f>IF((ISERR(IRR($B$83:H83))),0,IF(IRR($B$83:H83)&lt;0,0,IRR($B$83:H83)))</f>
        <v>0</v>
      </c>
      <c r="I88" s="318">
        <f>IF((ISERR(IRR($B$83:I83))),0,IF(IRR($B$83:I83)&lt;0,0,IRR($B$83:I83)))</f>
        <v>0</v>
      </c>
      <c r="J88" s="318">
        <f>IF((ISERR(IRR($B$83:J83))),0,IF(IRR($B$83:J83)&lt;0,0,IRR($B$83:J83)))</f>
        <v>0</v>
      </c>
      <c r="K88" s="318">
        <f>IF((ISERR(IRR($B$83:K83))),0,IF(IRR($B$83:K83)&lt;0,0,IRR($B$83:K83)))</f>
        <v>0</v>
      </c>
      <c r="L88" s="318">
        <f>IF((ISERR(IRR($B$83:L83))),0,IF(IRR($B$83:L83)&lt;0,0,IRR($B$83:L83)))</f>
        <v>0</v>
      </c>
      <c r="M88" s="318">
        <f>IF((ISERR(IRR($B$83:M83))),0,IF(IRR($B$83:M83)&lt;0,0,IRR($B$83:M83)))</f>
        <v>0</v>
      </c>
      <c r="N88" s="318">
        <f>IF((ISERR(IRR($B$83:N83))),0,IF(IRR($B$83:N83)&lt;0,0,IRR($B$83:N83)))</f>
        <v>0</v>
      </c>
      <c r="O88" s="318">
        <f>IF((ISERR(IRR($B$83:O83))),0,IF(IRR($B$83:O83)&lt;0,0,IRR($B$83:O83)))</f>
        <v>0</v>
      </c>
      <c r="P88" s="318">
        <f>IF((ISERR(IRR($B$83:P83))),0,IF(IRR($B$83:P83)&lt;0,0,IRR($B$83:P83)))</f>
        <v>0</v>
      </c>
      <c r="Q88" s="318">
        <f>IF((ISERR(IRR($B$83:Q83))),0,IF(IRR($B$83:Q83)&lt;0,0,IRR($B$83:Q83)))</f>
        <v>0</v>
      </c>
      <c r="R88" s="318">
        <f>IF((ISERR(IRR($B$83:R83))),0,IF(IRR($B$83:R83)&lt;0,0,IRR($B$83:R83)))</f>
        <v>0</v>
      </c>
      <c r="S88" s="318">
        <f>IF((ISERR(IRR($B$83:S83))),0,IF(IRR($B$83:S83)&lt;0,0,IRR($B$83:S83)))</f>
        <v>0</v>
      </c>
      <c r="T88" s="318">
        <f>IF((ISERR(IRR($B$83:T83))),0,IF(IRR($B$83:T83)&lt;0,0,IRR($B$83:T83)))</f>
        <v>0</v>
      </c>
      <c r="U88" s="318">
        <f>IF((ISERR(IRR($B$83:U83))),0,IF(IRR($B$83:U83)&lt;0,0,IRR($B$83:U83)))</f>
        <v>0</v>
      </c>
      <c r="V88" s="318">
        <f>IF((ISERR(IRR($B$83:V83))),0,IF(IRR($B$83:V83)&lt;0,0,IRR($B$83:V83)))</f>
        <v>0</v>
      </c>
      <c r="W88" s="318">
        <f>IF((ISERR(IRR($B$83:W83))),0,IF(IRR($B$83:W83)&lt;0,0,IRR($B$83:W83)))</f>
        <v>0</v>
      </c>
      <c r="X88" s="318">
        <f>IF((ISERR(IRR($B$83:X83))),0,IF(IRR($B$83:X83)&lt;0,0,IRR($B$83:X83)))</f>
        <v>0</v>
      </c>
      <c r="Y88" s="318">
        <f>IF((ISERR(IRR($B$83:Y83))),0,IF(IRR($B$83:Y83)&lt;0,0,IRR($B$83:Y83)))</f>
        <v>0</v>
      </c>
      <c r="Z88" s="318">
        <f>IF((ISERR(IRR($B$83:Z83))),0,IF(IRR($B$83:Z83)&lt;0,0,IRR($B$83:Z83)))</f>
        <v>0</v>
      </c>
      <c r="AA88" s="318">
        <f>IF((ISERR(IRR($B$83:AA83))),0,IF(IRR($B$83:AA83)&lt;0,0,IRR($B$83:AA83)))</f>
        <v>0</v>
      </c>
      <c r="AB88" s="318">
        <f>IF((ISERR(IRR($B$83:AB83))),0,IF(IRR($B$83:AB83)&lt;0,0,IRR($B$83:AB83)))</f>
        <v>0</v>
      </c>
      <c r="AC88" s="318">
        <f>IF((ISERR(IRR($B$83:AC83))),0,IF(IRR($B$83:AC83)&lt;0,0,IRR($B$83:AC83)))</f>
        <v>0</v>
      </c>
      <c r="AD88" s="318">
        <f>IF((ISERR(IRR($B$83:AD83))),0,IF(IRR($B$83:AD83)&lt;0,0,IRR($B$83:AD83)))</f>
        <v>0</v>
      </c>
      <c r="AE88" s="318">
        <f>IF((ISERR(IRR($B$83:AE83))),0,IF(IRR($B$83:AE83)&lt;0,0,IRR($B$83:AE83)))</f>
        <v>0</v>
      </c>
      <c r="AF88" s="318">
        <f>IF((ISERR(IRR($B$83:AF83))),0,IF(IRR($B$83:AF83)&lt;0,0,IRR($B$83:AF83)))</f>
        <v>0</v>
      </c>
      <c r="AG88" s="318">
        <f>IF((ISERR(IRR($B$83:AG83))),0,IF(IRR($B$83:AG83)&lt;0,0,IRR($B$83:AG83)))</f>
        <v>0</v>
      </c>
    </row>
    <row r="89" spans="1:33" ht="14.25" x14ac:dyDescent="0.2">
      <c r="A89" s="177" t="s">
        <v>253</v>
      </c>
      <c r="B89" s="319">
        <f>IF(AND(B84&gt;0,A84&lt;0),(B74-(B84/(B84-A84))),0)</f>
        <v>0</v>
      </c>
      <c r="C89" s="319">
        <f t="shared" ref="C89:AG89" si="52">IF(AND(C84&gt;0,B84&lt;0),(C74-(C84/(C84-B84))),0)</f>
        <v>0</v>
      </c>
      <c r="D89" s="319">
        <f t="shared" si="52"/>
        <v>0</v>
      </c>
      <c r="E89" s="319">
        <f t="shared" si="52"/>
        <v>0</v>
      </c>
      <c r="F89" s="319">
        <f t="shared" si="52"/>
        <v>0</v>
      </c>
      <c r="G89" s="319">
        <f t="shared" si="52"/>
        <v>0</v>
      </c>
      <c r="H89" s="319">
        <f>IF(AND(H84&gt;0,G84&lt;0),(H74-(H84/(H84-G84))),0)</f>
        <v>0</v>
      </c>
      <c r="I89" s="319">
        <f t="shared" si="52"/>
        <v>0</v>
      </c>
      <c r="J89" s="319">
        <f t="shared" si="52"/>
        <v>0</v>
      </c>
      <c r="K89" s="319">
        <f t="shared" si="52"/>
        <v>0</v>
      </c>
      <c r="L89" s="319">
        <f t="shared" si="52"/>
        <v>0</v>
      </c>
      <c r="M89" s="319">
        <f t="shared" si="52"/>
        <v>0</v>
      </c>
      <c r="N89" s="319">
        <f t="shared" si="52"/>
        <v>0</v>
      </c>
      <c r="O89" s="319">
        <f t="shared" si="52"/>
        <v>0</v>
      </c>
      <c r="P89" s="319">
        <f t="shared" si="52"/>
        <v>0</v>
      </c>
      <c r="Q89" s="319">
        <f t="shared" si="52"/>
        <v>0</v>
      </c>
      <c r="R89" s="319">
        <f t="shared" si="52"/>
        <v>0</v>
      </c>
      <c r="S89" s="319">
        <f t="shared" si="52"/>
        <v>0</v>
      </c>
      <c r="T89" s="319">
        <f t="shared" si="52"/>
        <v>0</v>
      </c>
      <c r="U89" s="319">
        <f t="shared" si="52"/>
        <v>0</v>
      </c>
      <c r="V89" s="319">
        <f t="shared" si="52"/>
        <v>0</v>
      </c>
      <c r="W89" s="319">
        <f t="shared" si="52"/>
        <v>0</v>
      </c>
      <c r="X89" s="319">
        <f t="shared" si="52"/>
        <v>0</v>
      </c>
      <c r="Y89" s="319">
        <f t="shared" si="52"/>
        <v>0</v>
      </c>
      <c r="Z89" s="319">
        <f t="shared" si="52"/>
        <v>0</v>
      </c>
      <c r="AA89" s="319">
        <f t="shared" si="52"/>
        <v>0</v>
      </c>
      <c r="AB89" s="319">
        <f t="shared" si="52"/>
        <v>0</v>
      </c>
      <c r="AC89" s="319">
        <f t="shared" si="52"/>
        <v>0</v>
      </c>
      <c r="AD89" s="319">
        <f t="shared" si="52"/>
        <v>0</v>
      </c>
      <c r="AE89" s="319">
        <f t="shared" si="52"/>
        <v>0</v>
      </c>
      <c r="AF89" s="319">
        <f t="shared" si="52"/>
        <v>0</v>
      </c>
      <c r="AG89" s="319">
        <f t="shared" si="52"/>
        <v>0</v>
      </c>
    </row>
    <row r="90" spans="1:33" ht="15" thickBot="1" x14ac:dyDescent="0.25">
      <c r="A90" s="183" t="s">
        <v>252</v>
      </c>
      <c r="B90" s="184">
        <f t="shared" ref="B90:AG90" si="53">IF(AND(B87&gt;0,A87&lt;0),(B74-(B87/(B87-A87))),0)</f>
        <v>0</v>
      </c>
      <c r="C90" s="184">
        <f t="shared" si="53"/>
        <v>0</v>
      </c>
      <c r="D90" s="184">
        <f t="shared" si="53"/>
        <v>0</v>
      </c>
      <c r="E90" s="184">
        <f t="shared" si="53"/>
        <v>0</v>
      </c>
      <c r="F90" s="184">
        <f t="shared" si="53"/>
        <v>0</v>
      </c>
      <c r="G90" s="184">
        <f t="shared" si="53"/>
        <v>0</v>
      </c>
      <c r="H90" s="184">
        <f t="shared" si="53"/>
        <v>0</v>
      </c>
      <c r="I90" s="184">
        <f t="shared" si="53"/>
        <v>0</v>
      </c>
      <c r="J90" s="184">
        <f t="shared" si="53"/>
        <v>0</v>
      </c>
      <c r="K90" s="184">
        <f t="shared" si="53"/>
        <v>0</v>
      </c>
      <c r="L90" s="184">
        <f t="shared" si="53"/>
        <v>0</v>
      </c>
      <c r="M90" s="184">
        <f t="shared" si="53"/>
        <v>0</v>
      </c>
      <c r="N90" s="184">
        <f t="shared" si="53"/>
        <v>0</v>
      </c>
      <c r="O90" s="184">
        <f t="shared" si="53"/>
        <v>0</v>
      </c>
      <c r="P90" s="184">
        <f t="shared" si="53"/>
        <v>0</v>
      </c>
      <c r="Q90" s="184">
        <f t="shared" si="53"/>
        <v>0</v>
      </c>
      <c r="R90" s="184">
        <f t="shared" si="53"/>
        <v>0</v>
      </c>
      <c r="S90" s="184">
        <f t="shared" si="53"/>
        <v>0</v>
      </c>
      <c r="T90" s="184">
        <f t="shared" si="53"/>
        <v>0</v>
      </c>
      <c r="U90" s="184">
        <f t="shared" si="53"/>
        <v>0</v>
      </c>
      <c r="V90" s="184">
        <f t="shared" si="53"/>
        <v>0</v>
      </c>
      <c r="W90" s="184">
        <f t="shared" si="53"/>
        <v>0</v>
      </c>
      <c r="X90" s="184">
        <f t="shared" si="53"/>
        <v>0</v>
      </c>
      <c r="Y90" s="184">
        <f t="shared" si="53"/>
        <v>0</v>
      </c>
      <c r="Z90" s="184">
        <f t="shared" si="53"/>
        <v>0</v>
      </c>
      <c r="AA90" s="184">
        <f t="shared" si="53"/>
        <v>0</v>
      </c>
      <c r="AB90" s="184">
        <f t="shared" si="53"/>
        <v>0</v>
      </c>
      <c r="AC90" s="184">
        <f t="shared" si="53"/>
        <v>0</v>
      </c>
      <c r="AD90" s="184">
        <f t="shared" si="53"/>
        <v>0</v>
      </c>
      <c r="AE90" s="184">
        <f t="shared" si="53"/>
        <v>0</v>
      </c>
      <c r="AF90" s="184">
        <f t="shared" si="53"/>
        <v>0</v>
      </c>
      <c r="AG90" s="184">
        <f t="shared" si="53"/>
        <v>0</v>
      </c>
    </row>
    <row r="91" spans="1:33" s="165" customFormat="1" x14ac:dyDescent="0.2">
      <c r="A91" s="145"/>
      <c r="B91" s="185">
        <v>2024</v>
      </c>
      <c r="C91" s="185">
        <f>B91+1</f>
        <v>2025</v>
      </c>
      <c r="D91" s="140">
        <f t="shared" ref="D91:AG92" si="54">C91+1</f>
        <v>2026</v>
      </c>
      <c r="E91" s="140">
        <f t="shared" si="54"/>
        <v>2027</v>
      </c>
      <c r="F91" s="140">
        <f t="shared" si="54"/>
        <v>2028</v>
      </c>
      <c r="G91" s="140">
        <f t="shared" si="54"/>
        <v>2029</v>
      </c>
      <c r="H91" s="140">
        <f t="shared" si="54"/>
        <v>2030</v>
      </c>
      <c r="I91" s="140">
        <f t="shared" si="54"/>
        <v>2031</v>
      </c>
      <c r="J91" s="140">
        <f t="shared" si="54"/>
        <v>2032</v>
      </c>
      <c r="K91" s="140">
        <f t="shared" si="54"/>
        <v>2033</v>
      </c>
      <c r="L91" s="140">
        <f t="shared" si="54"/>
        <v>2034</v>
      </c>
      <c r="M91" s="140">
        <f t="shared" si="54"/>
        <v>2035</v>
      </c>
      <c r="N91" s="140">
        <f t="shared" si="54"/>
        <v>2036</v>
      </c>
      <c r="O91" s="140">
        <f t="shared" si="54"/>
        <v>2037</v>
      </c>
      <c r="P91" s="140">
        <f t="shared" si="54"/>
        <v>2038</v>
      </c>
      <c r="Q91" s="140">
        <f t="shared" si="54"/>
        <v>2039</v>
      </c>
      <c r="R91" s="140">
        <f t="shared" si="54"/>
        <v>2040</v>
      </c>
      <c r="S91" s="140">
        <f t="shared" si="54"/>
        <v>2041</v>
      </c>
      <c r="T91" s="140">
        <f t="shared" si="54"/>
        <v>2042</v>
      </c>
      <c r="U91" s="140">
        <f t="shared" si="54"/>
        <v>2043</v>
      </c>
      <c r="V91" s="140">
        <f t="shared" si="54"/>
        <v>2044</v>
      </c>
      <c r="W91" s="140">
        <f t="shared" si="54"/>
        <v>2045</v>
      </c>
      <c r="X91" s="140">
        <f t="shared" si="54"/>
        <v>2046</v>
      </c>
      <c r="Y91" s="140">
        <f t="shared" si="54"/>
        <v>2047</v>
      </c>
      <c r="Z91" s="140">
        <f t="shared" si="54"/>
        <v>2048</v>
      </c>
      <c r="AA91" s="140">
        <f t="shared" si="54"/>
        <v>2049</v>
      </c>
      <c r="AB91" s="140">
        <f t="shared" si="54"/>
        <v>2050</v>
      </c>
      <c r="AC91" s="140">
        <f t="shared" si="54"/>
        <v>2051</v>
      </c>
      <c r="AD91" s="140">
        <f t="shared" si="54"/>
        <v>2052</v>
      </c>
      <c r="AE91" s="140">
        <f t="shared" si="54"/>
        <v>2053</v>
      </c>
      <c r="AF91" s="140">
        <f t="shared" si="54"/>
        <v>2054</v>
      </c>
      <c r="AG91" s="140">
        <f t="shared" si="54"/>
        <v>2055</v>
      </c>
    </row>
    <row r="92" spans="1:33" ht="15.6" customHeight="1" x14ac:dyDescent="0.2">
      <c r="A92" s="186" t="s">
        <v>251</v>
      </c>
      <c r="B92" s="87"/>
      <c r="C92" s="87"/>
      <c r="D92" s="87"/>
      <c r="E92" s="399">
        <v>1</v>
      </c>
      <c r="F92" s="399">
        <f>E92+1</f>
        <v>2</v>
      </c>
      <c r="G92" s="399">
        <f t="shared" si="54"/>
        <v>3</v>
      </c>
      <c r="H92" s="399">
        <f t="shared" si="54"/>
        <v>4</v>
      </c>
      <c r="I92" s="399">
        <f t="shared" si="54"/>
        <v>5</v>
      </c>
      <c r="J92" s="399">
        <f t="shared" si="54"/>
        <v>6</v>
      </c>
      <c r="K92" s="399">
        <f t="shared" si="54"/>
        <v>7</v>
      </c>
      <c r="L92" s="399">
        <f t="shared" si="54"/>
        <v>8</v>
      </c>
      <c r="M92" s="399">
        <f t="shared" si="54"/>
        <v>9</v>
      </c>
      <c r="N92" s="87">
        <f t="shared" si="54"/>
        <v>10</v>
      </c>
      <c r="O92" s="87"/>
      <c r="P92" s="87"/>
      <c r="Q92" s="87"/>
      <c r="R92" s="87"/>
      <c r="S92" s="87"/>
      <c r="T92" s="87"/>
      <c r="U92" s="87"/>
      <c r="V92" s="87"/>
      <c r="W92" s="87"/>
      <c r="X92" s="87"/>
      <c r="Y92" s="87"/>
      <c r="Z92" s="87"/>
      <c r="AA92" s="87"/>
      <c r="AB92" s="87"/>
      <c r="AC92" s="87"/>
      <c r="AD92" s="87"/>
      <c r="AE92" s="87"/>
      <c r="AF92" s="87"/>
      <c r="AG92" s="87"/>
    </row>
    <row r="93" spans="1:33" ht="12.75" x14ac:dyDescent="0.2">
      <c r="A93" s="88" t="s">
        <v>250</v>
      </c>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row>
    <row r="94" spans="1:33" ht="12.75" x14ac:dyDescent="0.2">
      <c r="A94" s="88" t="s">
        <v>249</v>
      </c>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row>
    <row r="95" spans="1:33" ht="12.75" x14ac:dyDescent="0.2">
      <c r="A95" s="88" t="s">
        <v>248</v>
      </c>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row>
    <row r="96" spans="1:33" ht="12.75" x14ac:dyDescent="0.2">
      <c r="A96" s="89" t="s">
        <v>247</v>
      </c>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row>
    <row r="97" spans="1:53" ht="33" customHeight="1" x14ac:dyDescent="0.2">
      <c r="A97" s="479" t="s">
        <v>476</v>
      </c>
      <c r="B97" s="479"/>
      <c r="C97" s="479"/>
      <c r="D97" s="479"/>
      <c r="E97" s="479"/>
      <c r="F97" s="479"/>
      <c r="G97" s="479"/>
      <c r="H97" s="479"/>
      <c r="I97" s="479"/>
      <c r="J97" s="479"/>
      <c r="K97" s="479"/>
      <c r="L97" s="479"/>
      <c r="M97" s="180"/>
      <c r="N97" s="180"/>
      <c r="O97" s="180"/>
      <c r="P97" s="180"/>
      <c r="Q97" s="180"/>
      <c r="R97" s="180"/>
      <c r="S97" s="180"/>
      <c r="T97" s="180"/>
      <c r="U97" s="180"/>
      <c r="V97" s="180"/>
      <c r="W97" s="180"/>
      <c r="X97" s="180"/>
      <c r="Y97" s="180"/>
      <c r="Z97" s="180"/>
      <c r="AA97" s="180"/>
      <c r="AB97" s="180"/>
      <c r="AC97" s="180"/>
      <c r="AD97" s="180"/>
      <c r="AE97" s="180"/>
      <c r="AF97" s="180"/>
      <c r="AG97" s="180"/>
    </row>
    <row r="98" spans="1:53" hidden="1" x14ac:dyDescent="0.2">
      <c r="C98" s="187"/>
    </row>
    <row r="99" spans="1:53" ht="12.75" hidden="1" x14ac:dyDescent="0.2">
      <c r="A99" s="191"/>
      <c r="B99" s="189"/>
      <c r="C99" s="189"/>
      <c r="D99" s="189"/>
      <c r="E99" s="189"/>
      <c r="F99" s="189"/>
      <c r="G99" s="189"/>
      <c r="H99" s="189"/>
      <c r="I99" s="189"/>
      <c r="J99" s="189"/>
      <c r="K99" s="189"/>
      <c r="L99" s="189"/>
      <c r="M99" s="189"/>
      <c r="N99" s="189"/>
      <c r="O99" s="189"/>
      <c r="P99" s="189"/>
      <c r="Q99" s="189"/>
      <c r="R99" s="189"/>
      <c r="S99" s="189"/>
      <c r="T99" s="189"/>
      <c r="U99" s="189"/>
      <c r="V99" s="189"/>
      <c r="W99" s="189"/>
      <c r="X99" s="189"/>
      <c r="Y99" s="189"/>
      <c r="Z99" s="189"/>
      <c r="AA99" s="189"/>
      <c r="AB99" s="189"/>
      <c r="AC99" s="189"/>
      <c r="AD99" s="189"/>
      <c r="AE99" s="189"/>
      <c r="AF99" s="189"/>
      <c r="AG99" s="189"/>
      <c r="AH99" s="189"/>
      <c r="AI99" s="189"/>
      <c r="AJ99" s="189"/>
      <c r="AK99" s="189"/>
      <c r="AL99" s="189"/>
      <c r="AM99" s="189"/>
      <c r="AN99" s="189"/>
      <c r="AO99" s="189"/>
      <c r="AP99" s="189"/>
      <c r="AQ99" s="189"/>
      <c r="AR99" s="189"/>
      <c r="AS99" s="189"/>
      <c r="AT99" s="189"/>
      <c r="AU99" s="189"/>
      <c r="AV99" s="189"/>
      <c r="AW99" s="189"/>
      <c r="AX99" s="189"/>
      <c r="AY99" s="189"/>
      <c r="AZ99" s="189"/>
      <c r="BA99" s="189"/>
    </row>
    <row r="100" spans="1:53" ht="12.75" hidden="1" x14ac:dyDescent="0.2">
      <c r="A100" s="320"/>
      <c r="B100" s="321">
        <v>2023</v>
      </c>
      <c r="C100" s="321">
        <f>B100+1</f>
        <v>2024</v>
      </c>
      <c r="D100" s="322">
        <f t="shared" ref="D100:AG100" si="55">C100+1</f>
        <v>2025</v>
      </c>
      <c r="E100" s="322">
        <f t="shared" si="55"/>
        <v>2026</v>
      </c>
      <c r="F100" s="322">
        <f t="shared" si="55"/>
        <v>2027</v>
      </c>
      <c r="G100" s="322">
        <f t="shared" si="55"/>
        <v>2028</v>
      </c>
      <c r="H100" s="322">
        <f t="shared" si="55"/>
        <v>2029</v>
      </c>
      <c r="I100" s="322">
        <f t="shared" si="55"/>
        <v>2030</v>
      </c>
      <c r="J100" s="322">
        <f t="shared" si="55"/>
        <v>2031</v>
      </c>
      <c r="K100" s="322">
        <f t="shared" si="55"/>
        <v>2032</v>
      </c>
      <c r="L100" s="322">
        <f t="shared" si="55"/>
        <v>2033</v>
      </c>
      <c r="M100" s="322">
        <f t="shared" si="55"/>
        <v>2034</v>
      </c>
      <c r="N100" s="322">
        <f t="shared" si="55"/>
        <v>2035</v>
      </c>
      <c r="O100" s="322">
        <f t="shared" si="55"/>
        <v>2036</v>
      </c>
      <c r="P100" s="322">
        <f t="shared" si="55"/>
        <v>2037</v>
      </c>
      <c r="Q100" s="322">
        <f t="shared" si="55"/>
        <v>2038</v>
      </c>
      <c r="R100" s="322">
        <f t="shared" si="55"/>
        <v>2039</v>
      </c>
      <c r="S100" s="322">
        <f t="shared" si="55"/>
        <v>2040</v>
      </c>
      <c r="T100" s="322">
        <f t="shared" si="55"/>
        <v>2041</v>
      </c>
      <c r="U100" s="322">
        <f t="shared" si="55"/>
        <v>2042</v>
      </c>
      <c r="V100" s="322">
        <f t="shared" si="55"/>
        <v>2043</v>
      </c>
      <c r="W100" s="322">
        <f t="shared" si="55"/>
        <v>2044</v>
      </c>
      <c r="X100" s="322">
        <f t="shared" si="55"/>
        <v>2045</v>
      </c>
      <c r="Y100" s="322">
        <f t="shared" si="55"/>
        <v>2046</v>
      </c>
      <c r="Z100" s="322">
        <f t="shared" si="55"/>
        <v>2047</v>
      </c>
      <c r="AA100" s="322">
        <f t="shared" si="55"/>
        <v>2048</v>
      </c>
      <c r="AB100" s="322">
        <f t="shared" si="55"/>
        <v>2049</v>
      </c>
      <c r="AC100" s="322">
        <f t="shared" si="55"/>
        <v>2050</v>
      </c>
      <c r="AD100" s="322">
        <f t="shared" si="55"/>
        <v>2051</v>
      </c>
      <c r="AE100" s="322">
        <f t="shared" si="55"/>
        <v>2052</v>
      </c>
      <c r="AF100" s="322">
        <f t="shared" si="55"/>
        <v>2053</v>
      </c>
      <c r="AG100" s="322">
        <f t="shared" si="55"/>
        <v>2054</v>
      </c>
      <c r="AH100" s="322">
        <f t="shared" ref="AH100" si="56">AG100+1</f>
        <v>2055</v>
      </c>
      <c r="AI100" s="322">
        <f t="shared" ref="AI100" si="57">AH100+1</f>
        <v>2056</v>
      </c>
      <c r="AJ100" s="322">
        <f t="shared" ref="AJ100" si="58">AI100+1</f>
        <v>2057</v>
      </c>
      <c r="AK100" s="188"/>
      <c r="AL100" s="188"/>
      <c r="AM100" s="188"/>
      <c r="AN100" s="188"/>
      <c r="AO100" s="188"/>
    </row>
    <row r="101" spans="1:53" ht="12.75" hidden="1" x14ac:dyDescent="0.2">
      <c r="A101" s="323" t="s">
        <v>536</v>
      </c>
      <c r="B101" s="324"/>
      <c r="C101" s="324">
        <f>C103*$B$105*$B$106*1000</f>
        <v>0</v>
      </c>
      <c r="D101" s="324">
        <f t="shared" ref="D101" si="59">D103*$B$105*$B$106*1000</f>
        <v>0</v>
      </c>
      <c r="E101" s="324">
        <f>E103*$B$105*$B$106*1000</f>
        <v>0</v>
      </c>
      <c r="F101" s="393">
        <f>F106*$E$112</f>
        <v>60082.671149999995</v>
      </c>
      <c r="G101" s="393">
        <f t="shared" ref="G101:AJ101" si="60">G106*$E$112</f>
        <v>62141.203349999996</v>
      </c>
      <c r="H101" s="393">
        <f t="shared" si="60"/>
        <v>64626.859349999992</v>
      </c>
      <c r="I101" s="393">
        <f t="shared" si="60"/>
        <v>64626.859349999992</v>
      </c>
      <c r="J101" s="393">
        <f t="shared" si="60"/>
        <v>64626.859349999992</v>
      </c>
      <c r="K101" s="393">
        <f t="shared" si="60"/>
        <v>64626.859349999992</v>
      </c>
      <c r="L101" s="393">
        <f t="shared" si="60"/>
        <v>64626.859349999992</v>
      </c>
      <c r="M101" s="393">
        <f t="shared" si="60"/>
        <v>64626.859349999992</v>
      </c>
      <c r="N101" s="393">
        <f t="shared" si="60"/>
        <v>64626.859349999992</v>
      </c>
      <c r="O101" s="393">
        <f t="shared" si="60"/>
        <v>64626.859349999992</v>
      </c>
      <c r="P101" s="393">
        <f t="shared" si="60"/>
        <v>64626.859349999992</v>
      </c>
      <c r="Q101" s="393">
        <f t="shared" si="60"/>
        <v>64626.859349999992</v>
      </c>
      <c r="R101" s="393">
        <f t="shared" si="60"/>
        <v>64626.859349999992</v>
      </c>
      <c r="S101" s="393">
        <f t="shared" si="60"/>
        <v>64626.859349999992</v>
      </c>
      <c r="T101" s="393">
        <f t="shared" si="60"/>
        <v>64626.859349999992</v>
      </c>
      <c r="U101" s="393">
        <f t="shared" si="60"/>
        <v>64626.859349999992</v>
      </c>
      <c r="V101" s="393">
        <f t="shared" si="60"/>
        <v>64626.859349999992</v>
      </c>
      <c r="W101" s="393">
        <f t="shared" si="60"/>
        <v>64626.859349999992</v>
      </c>
      <c r="X101" s="393">
        <f t="shared" si="60"/>
        <v>64626.859349999992</v>
      </c>
      <c r="Y101" s="393">
        <f t="shared" si="60"/>
        <v>64626.859349999992</v>
      </c>
      <c r="Z101" s="393">
        <f t="shared" si="60"/>
        <v>64626.859349999992</v>
      </c>
      <c r="AA101" s="393">
        <f t="shared" si="60"/>
        <v>64626.859349999992</v>
      </c>
      <c r="AB101" s="393">
        <f t="shared" si="60"/>
        <v>64626.859349999992</v>
      </c>
      <c r="AC101" s="393">
        <f t="shared" si="60"/>
        <v>64626.859349999992</v>
      </c>
      <c r="AD101" s="393">
        <f t="shared" si="60"/>
        <v>64626.859349999992</v>
      </c>
      <c r="AE101" s="393">
        <f t="shared" si="60"/>
        <v>64626.859349999992</v>
      </c>
      <c r="AF101" s="393">
        <f t="shared" si="60"/>
        <v>64626.859349999992</v>
      </c>
      <c r="AG101" s="393">
        <f t="shared" si="60"/>
        <v>64626.859349999992</v>
      </c>
      <c r="AH101" s="393">
        <f t="shared" si="60"/>
        <v>64626.859349999992</v>
      </c>
      <c r="AI101" s="393">
        <f t="shared" si="60"/>
        <v>64626.859349999992</v>
      </c>
      <c r="AJ101" s="393">
        <f t="shared" si="60"/>
        <v>64626.859349999992</v>
      </c>
      <c r="AK101" s="188"/>
      <c r="AL101" s="188"/>
      <c r="AM101" s="188"/>
      <c r="AN101" s="188"/>
      <c r="AO101" s="188"/>
    </row>
    <row r="102" spans="1:53" ht="12.75" hidden="1" x14ac:dyDescent="0.2">
      <c r="A102" s="323"/>
      <c r="B102" s="324"/>
      <c r="C102" s="324"/>
      <c r="D102" s="324"/>
      <c r="E102" s="324"/>
      <c r="F102" s="393">
        <f>0.114504603324203*1000000</f>
        <v>114504.603324203</v>
      </c>
      <c r="G102" s="324"/>
      <c r="H102" s="324"/>
      <c r="I102" s="324"/>
      <c r="J102" s="324"/>
      <c r="K102" s="324"/>
      <c r="L102" s="324"/>
      <c r="M102" s="324"/>
      <c r="N102" s="324"/>
      <c r="O102" s="324"/>
      <c r="P102" s="324"/>
      <c r="Q102" s="324"/>
      <c r="R102" s="324"/>
      <c r="S102" s="324"/>
      <c r="T102" s="324"/>
      <c r="U102" s="324"/>
      <c r="V102" s="324"/>
      <c r="W102" s="324"/>
      <c r="X102" s="324"/>
      <c r="Y102" s="324"/>
      <c r="Z102" s="324"/>
      <c r="AA102" s="324"/>
      <c r="AB102" s="324"/>
      <c r="AC102" s="324"/>
      <c r="AD102" s="324"/>
      <c r="AE102" s="324"/>
      <c r="AF102" s="324"/>
      <c r="AG102" s="324"/>
      <c r="AH102" s="324"/>
      <c r="AI102" s="324"/>
      <c r="AJ102" s="324"/>
      <c r="AK102" s="188"/>
      <c r="AL102" s="188"/>
      <c r="AM102" s="188"/>
      <c r="AN102" s="188"/>
      <c r="AO102" s="188"/>
    </row>
    <row r="103" spans="1:53" ht="12.75" hidden="1" x14ac:dyDescent="0.2">
      <c r="A103" s="323" t="s">
        <v>477</v>
      </c>
      <c r="B103" s="322"/>
      <c r="C103" s="322">
        <f>B103+$I$115*C107</f>
        <v>0</v>
      </c>
      <c r="D103" s="322">
        <f>C103+$I$115*D107</f>
        <v>0</v>
      </c>
      <c r="E103" s="322">
        <f t="shared" ref="E103:AG103" si="61">D103+$I$115*E107</f>
        <v>0</v>
      </c>
      <c r="F103" s="322">
        <f t="shared" si="61"/>
        <v>0</v>
      </c>
      <c r="G103" s="322">
        <f t="shared" si="61"/>
        <v>0</v>
      </c>
      <c r="H103" s="322">
        <f t="shared" si="61"/>
        <v>0</v>
      </c>
      <c r="I103" s="322">
        <f t="shared" si="61"/>
        <v>0</v>
      </c>
      <c r="J103" s="322">
        <f t="shared" si="61"/>
        <v>0</v>
      </c>
      <c r="K103" s="322">
        <f t="shared" si="61"/>
        <v>0</v>
      </c>
      <c r="L103" s="322">
        <f t="shared" si="61"/>
        <v>0</v>
      </c>
      <c r="M103" s="322">
        <f t="shared" si="61"/>
        <v>0</v>
      </c>
      <c r="N103" s="322">
        <f t="shared" si="61"/>
        <v>0</v>
      </c>
      <c r="O103" s="322">
        <f t="shared" si="61"/>
        <v>0</v>
      </c>
      <c r="P103" s="322">
        <f t="shared" si="61"/>
        <v>0</v>
      </c>
      <c r="Q103" s="322">
        <f t="shared" si="61"/>
        <v>0</v>
      </c>
      <c r="R103" s="322">
        <f t="shared" si="61"/>
        <v>0</v>
      </c>
      <c r="S103" s="322">
        <f t="shared" si="61"/>
        <v>0</v>
      </c>
      <c r="T103" s="322">
        <f t="shared" si="61"/>
        <v>0</v>
      </c>
      <c r="U103" s="322">
        <f t="shared" si="61"/>
        <v>0</v>
      </c>
      <c r="V103" s="322">
        <f t="shared" si="61"/>
        <v>0</v>
      </c>
      <c r="W103" s="322">
        <f t="shared" si="61"/>
        <v>0</v>
      </c>
      <c r="X103" s="322">
        <f t="shared" si="61"/>
        <v>0</v>
      </c>
      <c r="Y103" s="322">
        <f t="shared" si="61"/>
        <v>0</v>
      </c>
      <c r="Z103" s="322">
        <f t="shared" si="61"/>
        <v>0</v>
      </c>
      <c r="AA103" s="322">
        <f t="shared" si="61"/>
        <v>0</v>
      </c>
      <c r="AB103" s="322">
        <f t="shared" si="61"/>
        <v>0</v>
      </c>
      <c r="AC103" s="322">
        <f t="shared" si="61"/>
        <v>0</v>
      </c>
      <c r="AD103" s="322">
        <f t="shared" si="61"/>
        <v>0</v>
      </c>
      <c r="AE103" s="322">
        <f t="shared" si="61"/>
        <v>0</v>
      </c>
      <c r="AF103" s="322">
        <f t="shared" si="61"/>
        <v>0</v>
      </c>
      <c r="AG103" s="322">
        <f t="shared" si="61"/>
        <v>0</v>
      </c>
      <c r="AH103" s="322">
        <f t="shared" ref="AH103" si="62">AG103+$I$115*AH107</f>
        <v>0</v>
      </c>
      <c r="AI103" s="322">
        <f t="shared" ref="AI103" si="63">AH103+$I$115*AI107</f>
        <v>0</v>
      </c>
      <c r="AJ103" s="322">
        <f t="shared" ref="AJ103" si="64">AI103+$I$115*AJ107</f>
        <v>0</v>
      </c>
      <c r="AK103" s="188"/>
      <c r="AL103" s="188"/>
      <c r="AM103" s="188"/>
      <c r="AN103" s="188"/>
      <c r="AO103" s="188"/>
    </row>
    <row r="104" spans="1:53" ht="12.75" hidden="1" x14ac:dyDescent="0.2">
      <c r="A104" s="323" t="s">
        <v>478</v>
      </c>
      <c r="B104" s="325">
        <v>0.93</v>
      </c>
      <c r="C104" s="322"/>
      <c r="D104" s="322"/>
      <c r="E104" s="322"/>
      <c r="F104" s="322"/>
      <c r="G104" s="322"/>
      <c r="H104" s="322"/>
      <c r="I104" s="322"/>
      <c r="J104" s="322"/>
      <c r="K104" s="322"/>
      <c r="L104" s="322"/>
      <c r="M104" s="322"/>
      <c r="N104" s="322"/>
      <c r="O104" s="322"/>
      <c r="P104" s="322"/>
      <c r="Q104" s="322"/>
      <c r="R104" s="322"/>
      <c r="S104" s="322"/>
      <c r="T104" s="322"/>
      <c r="U104" s="322"/>
      <c r="V104" s="322"/>
      <c r="W104" s="322"/>
      <c r="X104" s="322"/>
      <c r="Y104" s="322"/>
      <c r="Z104" s="322"/>
      <c r="AA104" s="322"/>
      <c r="AB104" s="322"/>
      <c r="AC104" s="322"/>
      <c r="AD104" s="322"/>
      <c r="AE104" s="322"/>
      <c r="AF104" s="322"/>
      <c r="AG104" s="322"/>
      <c r="AH104" s="322"/>
      <c r="AI104" s="322"/>
      <c r="AJ104" s="322"/>
      <c r="AK104" s="188"/>
      <c r="AL104" s="188"/>
      <c r="AM104" s="188"/>
      <c r="AN104" s="188"/>
      <c r="AO104" s="188"/>
    </row>
    <row r="105" spans="1:53" ht="12.75" hidden="1" x14ac:dyDescent="0.2">
      <c r="A105" s="323" t="s">
        <v>479</v>
      </c>
      <c r="B105" s="325">
        <v>3500</v>
      </c>
      <c r="C105" s="322"/>
      <c r="D105" s="322"/>
      <c r="E105" s="322"/>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188"/>
      <c r="AL105" s="188"/>
      <c r="AM105" s="188"/>
      <c r="AN105" s="188"/>
      <c r="AO105" s="188"/>
    </row>
    <row r="106" spans="1:53" ht="12.75" hidden="1" x14ac:dyDescent="0.2">
      <c r="A106" s="323" t="s">
        <v>560</v>
      </c>
      <c r="B106" s="321"/>
      <c r="C106" s="391">
        <v>2457.5300000000002</v>
      </c>
      <c r="D106" s="391">
        <v>2671.66</v>
      </c>
      <c r="E106" s="391">
        <v>2862.69</v>
      </c>
      <c r="F106" s="391">
        <v>3055.31</v>
      </c>
      <c r="G106" s="391">
        <v>3159.99</v>
      </c>
      <c r="H106" s="391">
        <v>3286.39</v>
      </c>
      <c r="I106" s="391">
        <v>3286.39</v>
      </c>
      <c r="J106" s="391">
        <v>3286.39</v>
      </c>
      <c r="K106" s="391">
        <v>3286.39</v>
      </c>
      <c r="L106" s="391">
        <v>3286.39</v>
      </c>
      <c r="M106" s="391">
        <v>3286.39</v>
      </c>
      <c r="N106" s="391">
        <v>3286.39</v>
      </c>
      <c r="O106" s="391">
        <v>3286.39</v>
      </c>
      <c r="P106" s="391">
        <v>3286.39</v>
      </c>
      <c r="Q106" s="391">
        <v>3286.39</v>
      </c>
      <c r="R106" s="391">
        <v>3286.39</v>
      </c>
      <c r="S106" s="391">
        <v>3286.39</v>
      </c>
      <c r="T106" s="391">
        <v>3286.39</v>
      </c>
      <c r="U106" s="391">
        <v>3286.39</v>
      </c>
      <c r="V106" s="391">
        <v>3286.39</v>
      </c>
      <c r="W106" s="391">
        <v>3286.39</v>
      </c>
      <c r="X106" s="391">
        <v>3286.39</v>
      </c>
      <c r="Y106" s="391">
        <v>3286.39</v>
      </c>
      <c r="Z106" s="391">
        <v>3286.39</v>
      </c>
      <c r="AA106" s="391">
        <v>3286.39</v>
      </c>
      <c r="AB106" s="391">
        <v>3286.39</v>
      </c>
      <c r="AC106" s="391">
        <v>3286.39</v>
      </c>
      <c r="AD106" s="391">
        <v>3286.39</v>
      </c>
      <c r="AE106" s="391">
        <v>3286.39</v>
      </c>
      <c r="AF106" s="391">
        <v>3286.39</v>
      </c>
      <c r="AG106" s="391">
        <v>3286.39</v>
      </c>
      <c r="AH106" s="391">
        <v>3286.39</v>
      </c>
      <c r="AI106" s="391">
        <v>3286.39</v>
      </c>
      <c r="AJ106" s="391">
        <v>3286.39</v>
      </c>
      <c r="AK106" s="188"/>
      <c r="AL106" s="188"/>
      <c r="AM106" s="188"/>
      <c r="AN106" s="188"/>
      <c r="AO106" s="188"/>
    </row>
    <row r="107" spans="1:53" ht="15" hidden="1" x14ac:dyDescent="0.2">
      <c r="A107" s="326" t="s">
        <v>480</v>
      </c>
      <c r="B107" s="327">
        <v>0</v>
      </c>
      <c r="C107" s="328">
        <v>0.33</v>
      </c>
      <c r="D107" s="328">
        <v>0.33</v>
      </c>
      <c r="E107" s="328">
        <v>0.34</v>
      </c>
      <c r="F107" s="327">
        <v>0</v>
      </c>
      <c r="G107" s="327">
        <v>0</v>
      </c>
      <c r="H107" s="327">
        <v>0</v>
      </c>
      <c r="I107" s="327">
        <v>0</v>
      </c>
      <c r="J107" s="327">
        <v>0</v>
      </c>
      <c r="K107" s="327">
        <v>0</v>
      </c>
      <c r="L107" s="327">
        <v>0</v>
      </c>
      <c r="M107" s="327">
        <v>0</v>
      </c>
      <c r="N107" s="327">
        <v>0</v>
      </c>
      <c r="O107" s="327">
        <v>0</v>
      </c>
      <c r="P107" s="327">
        <v>0</v>
      </c>
      <c r="Q107" s="327">
        <v>0</v>
      </c>
      <c r="R107" s="327">
        <v>0</v>
      </c>
      <c r="S107" s="327">
        <v>0</v>
      </c>
      <c r="T107" s="327">
        <v>0</v>
      </c>
      <c r="U107" s="327">
        <v>0</v>
      </c>
      <c r="V107" s="327">
        <v>0</v>
      </c>
      <c r="W107" s="327">
        <v>0</v>
      </c>
      <c r="X107" s="327">
        <v>0</v>
      </c>
      <c r="Y107" s="327">
        <v>0</v>
      </c>
      <c r="Z107" s="327">
        <v>0</v>
      </c>
      <c r="AA107" s="327">
        <v>0</v>
      </c>
      <c r="AB107" s="327">
        <v>0</v>
      </c>
      <c r="AC107" s="327">
        <v>0</v>
      </c>
      <c r="AD107" s="327">
        <v>0</v>
      </c>
      <c r="AE107" s="327">
        <v>0</v>
      </c>
      <c r="AF107" s="327">
        <v>0</v>
      </c>
      <c r="AG107" s="327">
        <v>0</v>
      </c>
      <c r="AH107" s="327">
        <v>0</v>
      </c>
      <c r="AI107" s="327">
        <v>0</v>
      </c>
      <c r="AJ107" s="327">
        <v>0</v>
      </c>
      <c r="AK107" s="188"/>
      <c r="AL107" s="188"/>
      <c r="AM107" s="188"/>
      <c r="AN107" s="188"/>
      <c r="AO107" s="188"/>
    </row>
    <row r="108" spans="1:53" ht="12.75" hidden="1" x14ac:dyDescent="0.2">
      <c r="A108" s="191"/>
      <c r="B108" s="189"/>
      <c r="C108" s="189"/>
      <c r="D108" s="189"/>
      <c r="E108" s="189"/>
      <c r="F108" s="189"/>
      <c r="G108" s="189"/>
      <c r="H108" s="189"/>
      <c r="I108" s="189"/>
      <c r="J108" s="189"/>
      <c r="K108" s="189"/>
      <c r="L108" s="189"/>
      <c r="M108" s="189"/>
      <c r="N108" s="189"/>
      <c r="O108" s="189"/>
      <c r="P108" s="189"/>
      <c r="Q108" s="189"/>
      <c r="R108" s="189"/>
      <c r="S108" s="189"/>
      <c r="T108" s="189"/>
      <c r="U108" s="189"/>
      <c r="V108" s="189"/>
      <c r="W108" s="189"/>
      <c r="X108" s="189"/>
      <c r="Y108" s="189"/>
      <c r="Z108" s="189"/>
      <c r="AA108" s="189"/>
      <c r="AB108" s="189"/>
      <c r="AC108" s="189"/>
      <c r="AD108" s="189"/>
      <c r="AE108" s="189"/>
      <c r="AF108" s="189"/>
      <c r="AG108" s="189"/>
      <c r="AH108" s="189"/>
      <c r="AI108" s="189"/>
      <c r="AJ108" s="189"/>
      <c r="AK108" s="189"/>
      <c r="AL108" s="189"/>
      <c r="AM108" s="189"/>
      <c r="AN108" s="189"/>
      <c r="AO108" s="189"/>
      <c r="AP108" s="189"/>
      <c r="AQ108" s="189"/>
      <c r="AR108" s="189"/>
      <c r="AS108" s="189"/>
      <c r="AT108" s="189"/>
      <c r="AU108" s="189"/>
      <c r="AV108" s="189"/>
      <c r="AW108" s="189"/>
      <c r="AX108" s="189"/>
      <c r="AY108" s="189"/>
      <c r="AZ108" s="189"/>
      <c r="BA108" s="189"/>
    </row>
    <row r="109" spans="1:53" ht="12.75" hidden="1" x14ac:dyDescent="0.2">
      <c r="A109" s="191"/>
      <c r="B109" s="189"/>
      <c r="C109" s="189"/>
      <c r="D109" s="189"/>
      <c r="E109" s="189"/>
      <c r="F109" s="189"/>
      <c r="G109" s="189"/>
      <c r="H109" s="189"/>
      <c r="I109" s="189"/>
      <c r="J109" s="189"/>
      <c r="K109" s="189"/>
      <c r="L109" s="189"/>
      <c r="M109" s="189"/>
      <c r="N109" s="189"/>
      <c r="O109" s="189"/>
      <c r="P109" s="189"/>
      <c r="Q109" s="189"/>
      <c r="R109" s="189"/>
      <c r="S109" s="189"/>
      <c r="T109" s="189"/>
      <c r="U109" s="189"/>
      <c r="V109" s="189"/>
      <c r="W109" s="189"/>
      <c r="X109" s="189"/>
      <c r="Y109" s="189"/>
      <c r="Z109" s="189"/>
      <c r="AA109" s="189"/>
      <c r="AB109" s="189"/>
      <c r="AC109" s="189"/>
      <c r="AD109" s="189"/>
      <c r="AE109" s="189"/>
      <c r="AF109" s="189"/>
      <c r="AG109" s="189"/>
      <c r="AH109" s="189"/>
      <c r="AI109" s="189"/>
      <c r="AJ109" s="189"/>
      <c r="AK109" s="189"/>
      <c r="AL109" s="189"/>
      <c r="AM109" s="189"/>
      <c r="AN109" s="189"/>
      <c r="AO109" s="189"/>
      <c r="AP109" s="189"/>
      <c r="AQ109" s="189"/>
      <c r="AR109" s="189"/>
      <c r="AS109" s="189"/>
      <c r="AT109" s="189"/>
      <c r="AU109" s="189"/>
      <c r="AV109" s="189"/>
      <c r="AW109" s="189"/>
      <c r="AX109" s="189"/>
      <c r="AY109" s="189"/>
      <c r="AZ109" s="189"/>
      <c r="BA109" s="189"/>
    </row>
    <row r="110" spans="1:53" ht="12.75" hidden="1" x14ac:dyDescent="0.2">
      <c r="A110" s="320"/>
      <c r="B110" s="471" t="s">
        <v>481</v>
      </c>
      <c r="C110" s="472"/>
      <c r="D110" s="471" t="s">
        <v>482</v>
      </c>
      <c r="E110" s="472"/>
      <c r="F110" s="320"/>
      <c r="G110" s="320"/>
      <c r="H110" s="320"/>
      <c r="I110" s="320"/>
      <c r="J110" s="320"/>
      <c r="K110" s="189"/>
      <c r="L110" s="189"/>
      <c r="M110" s="189"/>
      <c r="N110" s="189"/>
      <c r="O110" s="189"/>
      <c r="P110" s="189"/>
      <c r="Q110" s="189"/>
      <c r="R110" s="189"/>
      <c r="S110" s="189"/>
      <c r="T110" s="189"/>
      <c r="U110" s="189"/>
      <c r="V110" s="189"/>
      <c r="W110" s="189"/>
      <c r="X110" s="189"/>
      <c r="Y110" s="189"/>
      <c r="Z110" s="189"/>
      <c r="AA110" s="189"/>
      <c r="AB110" s="189"/>
      <c r="AC110" s="189"/>
      <c r="AD110" s="189"/>
      <c r="AE110" s="189"/>
      <c r="AF110" s="189"/>
      <c r="AG110" s="189"/>
      <c r="AH110" s="189"/>
      <c r="AI110" s="189"/>
      <c r="AJ110" s="189"/>
      <c r="AK110" s="189"/>
      <c r="AL110" s="189"/>
      <c r="AM110" s="189"/>
      <c r="AN110" s="189"/>
      <c r="AO110" s="189"/>
      <c r="AP110" s="189"/>
      <c r="AQ110" s="189"/>
      <c r="AR110" s="189"/>
      <c r="AS110" s="189"/>
      <c r="AT110" s="189"/>
      <c r="AU110" s="189"/>
      <c r="AV110" s="189"/>
      <c r="AW110" s="189"/>
      <c r="AX110" s="189"/>
      <c r="AY110" s="189"/>
      <c r="AZ110" s="189"/>
      <c r="BA110" s="189"/>
    </row>
    <row r="111" spans="1:53" ht="12.75" hidden="1" x14ac:dyDescent="0.2">
      <c r="A111" s="323" t="s">
        <v>483</v>
      </c>
      <c r="B111" s="329"/>
      <c r="C111" s="320" t="s">
        <v>484</v>
      </c>
      <c r="D111" s="329"/>
      <c r="E111" s="320" t="s">
        <v>484</v>
      </c>
      <c r="F111" s="320"/>
      <c r="G111" s="320"/>
      <c r="H111" s="320"/>
      <c r="I111" s="320"/>
      <c r="J111" s="320"/>
      <c r="K111" s="189"/>
      <c r="L111" s="189"/>
      <c r="M111" s="189"/>
      <c r="N111" s="189"/>
      <c r="O111" s="189"/>
      <c r="P111" s="189"/>
      <c r="Q111" s="189"/>
      <c r="R111" s="189"/>
      <c r="S111" s="189"/>
      <c r="T111" s="189"/>
      <c r="U111" s="189"/>
      <c r="V111" s="189"/>
      <c r="W111" s="189"/>
      <c r="X111" s="189"/>
      <c r="Y111" s="189"/>
      <c r="Z111" s="189"/>
      <c r="AA111" s="189"/>
      <c r="AB111" s="189"/>
      <c r="AC111" s="189"/>
      <c r="AD111" s="189"/>
      <c r="AE111" s="189"/>
      <c r="AF111" s="189"/>
      <c r="AG111" s="189"/>
      <c r="AH111" s="189"/>
      <c r="AI111" s="189"/>
      <c r="AJ111" s="189"/>
      <c r="AK111" s="189"/>
      <c r="AL111" s="189"/>
      <c r="AM111" s="189"/>
      <c r="AN111" s="189"/>
      <c r="AO111" s="189"/>
      <c r="AP111" s="189"/>
      <c r="AQ111" s="189"/>
      <c r="AR111" s="189"/>
      <c r="AS111" s="189"/>
      <c r="AT111" s="189"/>
      <c r="AU111" s="189"/>
      <c r="AV111" s="189"/>
      <c r="AW111" s="189"/>
      <c r="AX111" s="189"/>
      <c r="AY111" s="189"/>
      <c r="AZ111" s="189"/>
      <c r="BA111" s="189"/>
    </row>
    <row r="112" spans="1:53" ht="12.75" hidden="1" x14ac:dyDescent="0.2">
      <c r="A112" s="323"/>
      <c r="B112" s="329"/>
      <c r="C112" s="320"/>
      <c r="D112" s="329"/>
      <c r="E112" s="392">
        <v>19.664999999999999</v>
      </c>
      <c r="F112" s="320"/>
      <c r="G112" s="320"/>
      <c r="H112" s="320"/>
      <c r="I112" s="320"/>
      <c r="J112" s="320"/>
      <c r="K112" s="189"/>
      <c r="L112" s="189"/>
      <c r="M112" s="189"/>
      <c r="N112" s="189"/>
      <c r="O112" s="189"/>
      <c r="P112" s="189"/>
      <c r="Q112" s="189"/>
      <c r="R112" s="189"/>
      <c r="S112" s="189"/>
      <c r="T112" s="189"/>
      <c r="U112" s="189"/>
      <c r="V112" s="189"/>
      <c r="W112" s="189"/>
      <c r="X112" s="189"/>
      <c r="Y112" s="189"/>
      <c r="Z112" s="189"/>
      <c r="AA112" s="189"/>
      <c r="AB112" s="189"/>
      <c r="AC112" s="189"/>
      <c r="AD112" s="189"/>
      <c r="AE112" s="189"/>
      <c r="AF112" s="189"/>
      <c r="AG112" s="189"/>
      <c r="AH112" s="189"/>
      <c r="AI112" s="189"/>
      <c r="AJ112" s="189"/>
      <c r="AK112" s="189"/>
      <c r="AL112" s="189"/>
      <c r="AM112" s="189"/>
      <c r="AN112" s="189"/>
      <c r="AO112" s="189"/>
      <c r="AP112" s="189"/>
      <c r="AQ112" s="189"/>
      <c r="AR112" s="189"/>
      <c r="AS112" s="189"/>
      <c r="AT112" s="189"/>
      <c r="AU112" s="189"/>
      <c r="AV112" s="189"/>
      <c r="AW112" s="189"/>
      <c r="AX112" s="189"/>
      <c r="AY112" s="189"/>
      <c r="AZ112" s="189"/>
      <c r="BA112" s="189"/>
    </row>
    <row r="113" spans="1:53" ht="25.5" hidden="1" x14ac:dyDescent="0.2">
      <c r="A113" s="323" t="s">
        <v>483</v>
      </c>
      <c r="B113" s="320">
        <f>$B$104*B111</f>
        <v>0</v>
      </c>
      <c r="C113" s="320" t="s">
        <v>125</v>
      </c>
      <c r="D113" s="320">
        <f>$B$104*D111</f>
        <v>0</v>
      </c>
      <c r="E113" s="320" t="s">
        <v>125</v>
      </c>
      <c r="F113" s="323" t="s">
        <v>485</v>
      </c>
      <c r="G113" s="320">
        <f>D111-B111</f>
        <v>0</v>
      </c>
      <c r="H113" s="320" t="s">
        <v>484</v>
      </c>
      <c r="I113" s="330">
        <f>$B$104*G113</f>
        <v>0</v>
      </c>
      <c r="J113" s="320" t="s">
        <v>125</v>
      </c>
      <c r="K113" s="189"/>
      <c r="L113" s="189"/>
      <c r="M113" s="189"/>
      <c r="N113" s="189"/>
      <c r="O113" s="189"/>
      <c r="P113" s="189"/>
      <c r="Q113" s="189"/>
      <c r="R113" s="189"/>
      <c r="S113" s="189"/>
      <c r="T113" s="189"/>
      <c r="U113" s="189"/>
      <c r="V113" s="189"/>
      <c r="W113" s="189"/>
      <c r="X113" s="189"/>
      <c r="Y113" s="189"/>
      <c r="Z113" s="189"/>
      <c r="AA113" s="189"/>
      <c r="AB113" s="189"/>
      <c r="AC113" s="189"/>
      <c r="AD113" s="189"/>
      <c r="AE113" s="189"/>
      <c r="AF113" s="189"/>
      <c r="AG113" s="189"/>
      <c r="AH113" s="189"/>
      <c r="AI113" s="189"/>
      <c r="AJ113" s="189"/>
      <c r="AK113" s="189"/>
      <c r="AL113" s="189"/>
      <c r="AM113" s="189"/>
      <c r="AN113" s="189"/>
      <c r="AO113" s="189"/>
      <c r="AP113" s="189"/>
      <c r="AQ113" s="189"/>
      <c r="AR113" s="189"/>
      <c r="AS113" s="189"/>
      <c r="AT113" s="189"/>
      <c r="AU113" s="189"/>
      <c r="AV113" s="189"/>
      <c r="AW113" s="189"/>
      <c r="AX113" s="189"/>
      <c r="AY113" s="189"/>
      <c r="AZ113" s="189"/>
      <c r="BA113" s="189"/>
    </row>
    <row r="114" spans="1:53" ht="25.5" hidden="1" x14ac:dyDescent="0.2">
      <c r="A114" s="320"/>
      <c r="B114" s="320"/>
      <c r="C114" s="320"/>
      <c r="D114" s="320"/>
      <c r="E114" s="320"/>
      <c r="F114" s="323" t="s">
        <v>486</v>
      </c>
      <c r="G114" s="320">
        <f>I114/$B$104</f>
        <v>0</v>
      </c>
      <c r="H114" s="320" t="s">
        <v>484</v>
      </c>
      <c r="I114" s="329"/>
      <c r="J114" s="320" t="s">
        <v>125</v>
      </c>
      <c r="K114" s="189"/>
      <c r="L114" s="189"/>
      <c r="M114" s="189"/>
      <c r="N114" s="189"/>
      <c r="O114" s="189"/>
      <c r="P114" s="189"/>
      <c r="Q114" s="189"/>
      <c r="R114" s="189"/>
      <c r="S114" s="189"/>
      <c r="T114" s="189"/>
      <c r="U114" s="189"/>
      <c r="V114" s="189"/>
      <c r="W114" s="189"/>
      <c r="X114" s="189"/>
      <c r="Y114" s="189"/>
      <c r="Z114" s="189"/>
      <c r="AA114" s="189"/>
      <c r="AB114" s="189"/>
      <c r="AC114" s="189"/>
      <c r="AD114" s="189"/>
      <c r="AE114" s="189"/>
      <c r="AF114" s="189"/>
      <c r="AG114" s="189"/>
      <c r="AH114" s="189"/>
      <c r="AI114" s="189"/>
      <c r="AJ114" s="189"/>
      <c r="AK114" s="189"/>
      <c r="AL114" s="189"/>
      <c r="AM114" s="189"/>
      <c r="AN114" s="189"/>
      <c r="AO114" s="189"/>
      <c r="AP114" s="189"/>
      <c r="AQ114" s="189"/>
      <c r="AR114" s="189"/>
      <c r="AS114" s="189"/>
      <c r="AT114" s="189"/>
      <c r="AU114" s="189"/>
      <c r="AV114" s="189"/>
      <c r="AW114" s="189"/>
      <c r="AX114" s="189"/>
      <c r="AY114" s="189"/>
      <c r="AZ114" s="189"/>
      <c r="BA114" s="189"/>
    </row>
    <row r="115" spans="1:53" ht="38.25" hidden="1" x14ac:dyDescent="0.2">
      <c r="A115" s="331"/>
      <c r="B115" s="332"/>
      <c r="C115" s="332"/>
      <c r="D115" s="332"/>
      <c r="E115" s="332"/>
      <c r="F115" s="333" t="s">
        <v>487</v>
      </c>
      <c r="G115" s="330">
        <f>G113</f>
        <v>0</v>
      </c>
      <c r="H115" s="320" t="s">
        <v>484</v>
      </c>
      <c r="I115" s="325">
        <f>I113</f>
        <v>0</v>
      </c>
      <c r="J115" s="320" t="s">
        <v>125</v>
      </c>
      <c r="K115" s="189"/>
      <c r="L115" s="189"/>
      <c r="M115" s="189"/>
      <c r="N115" s="189"/>
      <c r="O115" s="189"/>
      <c r="P115" s="189"/>
      <c r="Q115" s="189"/>
      <c r="R115" s="189"/>
      <c r="S115" s="189"/>
      <c r="T115" s="189"/>
      <c r="U115" s="189"/>
      <c r="V115" s="189"/>
      <c r="W115" s="189"/>
      <c r="X115" s="189"/>
      <c r="Y115" s="189"/>
      <c r="Z115" s="189"/>
      <c r="AA115" s="189"/>
      <c r="AB115" s="189"/>
      <c r="AC115" s="189"/>
      <c r="AD115" s="189"/>
      <c r="AE115" s="189"/>
      <c r="AF115" s="189"/>
      <c r="AG115" s="189"/>
      <c r="AH115" s="189"/>
      <c r="AI115" s="189"/>
      <c r="AJ115" s="189"/>
      <c r="AK115" s="189"/>
      <c r="AL115" s="189"/>
      <c r="AM115" s="189"/>
      <c r="AN115" s="189"/>
      <c r="AO115" s="189"/>
      <c r="AP115" s="189"/>
      <c r="AQ115" s="189"/>
      <c r="AR115" s="189"/>
      <c r="AS115" s="189"/>
      <c r="AT115" s="189"/>
      <c r="AU115" s="189"/>
      <c r="AV115" s="189"/>
      <c r="AW115" s="189"/>
      <c r="AX115" s="189"/>
      <c r="AY115" s="189"/>
      <c r="AZ115" s="189"/>
      <c r="BA115" s="189"/>
    </row>
    <row r="116" spans="1:53" ht="12.75" hidden="1" x14ac:dyDescent="0.2">
      <c r="A116" s="192"/>
      <c r="B116" s="190"/>
      <c r="C116" s="189"/>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189"/>
      <c r="AI116" s="189"/>
      <c r="AJ116" s="189"/>
      <c r="AK116" s="189"/>
      <c r="AL116" s="189"/>
      <c r="AM116" s="189"/>
      <c r="AN116" s="189"/>
      <c r="AO116" s="189"/>
      <c r="AP116" s="189"/>
      <c r="AQ116" s="189"/>
      <c r="AR116" s="189"/>
      <c r="AS116" s="189"/>
      <c r="AT116" s="189"/>
      <c r="AU116" s="189"/>
      <c r="AV116" s="189"/>
      <c r="AW116" s="189"/>
      <c r="AX116" s="189"/>
      <c r="AY116" s="189"/>
      <c r="AZ116" s="189"/>
      <c r="BA116" s="189"/>
    </row>
    <row r="117" spans="1:53" hidden="1" x14ac:dyDescent="0.2">
      <c r="A117" s="334" t="s">
        <v>533</v>
      </c>
      <c r="B117" s="335"/>
      <c r="C117" s="190"/>
      <c r="D117" s="468" t="s">
        <v>297</v>
      </c>
      <c r="E117" s="281" t="s">
        <v>505</v>
      </c>
      <c r="F117" s="282">
        <v>35</v>
      </c>
      <c r="G117" s="469" t="s">
        <v>506</v>
      </c>
      <c r="H117" s="190"/>
      <c r="I117" s="190"/>
      <c r="J117" s="190"/>
      <c r="K117" s="190"/>
      <c r="L117" s="190"/>
      <c r="M117" s="190"/>
      <c r="N117" s="190"/>
      <c r="O117" s="190"/>
      <c r="P117" s="190"/>
      <c r="Q117" s="190"/>
      <c r="R117" s="190"/>
      <c r="S117" s="190"/>
      <c r="T117" s="190"/>
      <c r="U117" s="190"/>
      <c r="V117" s="190"/>
      <c r="W117" s="190"/>
      <c r="X117" s="190"/>
      <c r="Y117" s="190"/>
      <c r="Z117" s="190"/>
      <c r="AA117" s="190"/>
      <c r="AB117" s="190"/>
      <c r="AC117" s="190"/>
      <c r="AD117" s="190"/>
      <c r="AE117" s="190"/>
      <c r="AF117" s="190"/>
      <c r="AG117" s="190"/>
      <c r="AH117" s="190"/>
      <c r="AI117" s="190"/>
      <c r="AJ117" s="190"/>
      <c r="AK117" s="190"/>
      <c r="AL117" s="190"/>
      <c r="AM117" s="190"/>
      <c r="AN117" s="190"/>
      <c r="AO117" s="190"/>
      <c r="AP117" s="190"/>
      <c r="AQ117" s="190"/>
      <c r="AR117" s="190"/>
      <c r="AS117" s="190"/>
      <c r="AT117" s="190"/>
      <c r="AU117" s="190"/>
      <c r="AV117" s="190"/>
      <c r="AW117" s="190"/>
      <c r="AX117" s="190"/>
      <c r="AY117" s="190"/>
      <c r="AZ117" s="190"/>
      <c r="BA117" s="190"/>
    </row>
    <row r="118" spans="1:53" hidden="1" x14ac:dyDescent="0.2">
      <c r="A118" s="334" t="s">
        <v>297</v>
      </c>
      <c r="B118" s="336"/>
      <c r="C118" s="190"/>
      <c r="D118" s="468"/>
      <c r="E118" s="281" t="s">
        <v>502</v>
      </c>
      <c r="F118" s="282">
        <v>30</v>
      </c>
      <c r="G118" s="469"/>
      <c r="H118" s="190"/>
      <c r="I118" s="190"/>
      <c r="J118" s="190"/>
      <c r="K118" s="190"/>
      <c r="L118" s="190"/>
      <c r="M118" s="190"/>
      <c r="N118" s="190"/>
      <c r="O118" s="190"/>
      <c r="P118" s="190"/>
      <c r="Q118" s="190"/>
      <c r="R118" s="190"/>
      <c r="S118" s="190"/>
      <c r="T118" s="190"/>
      <c r="U118" s="190"/>
      <c r="V118" s="190"/>
      <c r="W118" s="190"/>
      <c r="X118" s="190"/>
      <c r="Y118" s="190"/>
      <c r="Z118" s="190"/>
      <c r="AA118" s="190"/>
      <c r="AB118" s="190"/>
      <c r="AC118" s="190"/>
      <c r="AD118" s="190"/>
      <c r="AE118" s="190"/>
      <c r="AF118" s="190"/>
      <c r="AG118" s="190"/>
      <c r="AH118" s="190"/>
      <c r="AI118" s="190"/>
      <c r="AJ118" s="190"/>
      <c r="AK118" s="190"/>
      <c r="AL118" s="190"/>
      <c r="AM118" s="190"/>
      <c r="AN118" s="190"/>
      <c r="AO118" s="190"/>
      <c r="AP118" s="190"/>
      <c r="AQ118" s="190"/>
      <c r="AR118" s="190"/>
      <c r="AS118" s="190"/>
      <c r="AT118" s="190"/>
      <c r="AU118" s="190"/>
      <c r="AV118" s="190"/>
      <c r="AW118" s="190"/>
      <c r="AX118" s="190"/>
      <c r="AY118" s="190"/>
      <c r="AZ118" s="190"/>
      <c r="BA118" s="190"/>
    </row>
    <row r="119" spans="1:53" hidden="1" x14ac:dyDescent="0.2">
      <c r="A119" s="334" t="s">
        <v>488</v>
      </c>
      <c r="B119" s="336"/>
      <c r="C119" s="193"/>
      <c r="D119" s="468"/>
      <c r="E119" s="281" t="s">
        <v>507</v>
      </c>
      <c r="F119" s="282">
        <v>30</v>
      </c>
      <c r="G119" s="469"/>
      <c r="H119" s="190"/>
      <c r="I119" s="190"/>
      <c r="J119" s="190"/>
      <c r="K119" s="190"/>
      <c r="L119" s="190"/>
      <c r="M119" s="190"/>
      <c r="N119" s="190"/>
      <c r="O119" s="190"/>
      <c r="P119" s="190"/>
      <c r="Q119" s="190"/>
      <c r="R119" s="190"/>
      <c r="S119" s="190"/>
      <c r="T119" s="190"/>
      <c r="U119" s="190"/>
      <c r="V119" s="190"/>
      <c r="W119" s="190"/>
      <c r="X119" s="190"/>
      <c r="Y119" s="190"/>
      <c r="Z119" s="190"/>
      <c r="AA119" s="190"/>
      <c r="AB119" s="190"/>
      <c r="AC119" s="190"/>
      <c r="AD119" s="190"/>
      <c r="AE119" s="190"/>
      <c r="AF119" s="190"/>
      <c r="AG119" s="190"/>
      <c r="AH119" s="190"/>
      <c r="AI119" s="190"/>
      <c r="AJ119" s="190"/>
      <c r="AK119" s="190"/>
      <c r="AL119" s="190"/>
      <c r="AM119" s="190"/>
      <c r="AN119" s="190"/>
      <c r="AO119" s="190"/>
      <c r="AP119" s="190"/>
      <c r="AQ119" s="190"/>
      <c r="AR119" s="190"/>
      <c r="AS119" s="190"/>
      <c r="AT119" s="190"/>
      <c r="AU119" s="190"/>
      <c r="AV119" s="190"/>
      <c r="AW119" s="190"/>
      <c r="AX119" s="190"/>
      <c r="AY119" s="190"/>
      <c r="AZ119" s="190"/>
      <c r="BA119" s="190"/>
    </row>
    <row r="120" spans="1:53" s="165" customFormat="1" hidden="1" x14ac:dyDescent="0.2">
      <c r="A120" s="337"/>
      <c r="B120" s="338"/>
      <c r="C120" s="194"/>
      <c r="D120" s="468"/>
      <c r="E120" s="281" t="s">
        <v>508</v>
      </c>
      <c r="F120" s="282">
        <v>30</v>
      </c>
      <c r="G120" s="469"/>
      <c r="H120" s="195"/>
      <c r="I120" s="195"/>
      <c r="J120" s="195"/>
      <c r="K120" s="195"/>
      <c r="L120" s="195"/>
      <c r="M120" s="195"/>
      <c r="N120" s="195"/>
      <c r="O120" s="195"/>
      <c r="P120" s="195"/>
      <c r="Q120" s="195"/>
      <c r="R120" s="195"/>
      <c r="S120" s="195"/>
      <c r="T120" s="195"/>
      <c r="U120" s="195"/>
      <c r="V120" s="195"/>
      <c r="W120" s="195"/>
      <c r="X120" s="195"/>
      <c r="Y120" s="195"/>
      <c r="Z120" s="195"/>
      <c r="AA120" s="195"/>
      <c r="AB120" s="195"/>
      <c r="AC120" s="195"/>
      <c r="AD120" s="195"/>
      <c r="AE120" s="195"/>
      <c r="AF120" s="195"/>
      <c r="AG120" s="195"/>
      <c r="AH120" s="195"/>
      <c r="AI120" s="195"/>
      <c r="AJ120" s="195"/>
      <c r="AK120" s="195"/>
      <c r="AL120" s="195"/>
      <c r="AM120" s="195"/>
      <c r="AN120" s="195"/>
      <c r="AO120" s="195"/>
      <c r="AP120" s="195"/>
      <c r="AQ120" s="195"/>
      <c r="AR120" s="195"/>
      <c r="AS120" s="195"/>
      <c r="AT120" s="195"/>
      <c r="AU120" s="195"/>
      <c r="AV120" s="195"/>
      <c r="AW120" s="195"/>
      <c r="AX120" s="195"/>
      <c r="AY120" s="195"/>
      <c r="AZ120" s="195"/>
      <c r="BA120" s="195"/>
    </row>
    <row r="121" spans="1:53" ht="12.75" hidden="1" x14ac:dyDescent="0.2">
      <c r="A121" s="334" t="s">
        <v>489</v>
      </c>
      <c r="B121" s="339"/>
      <c r="C121" s="190"/>
      <c r="D121" s="190"/>
      <c r="E121" s="190"/>
      <c r="F121" s="190"/>
      <c r="G121" s="190"/>
      <c r="H121" s="190"/>
      <c r="I121" s="190"/>
      <c r="J121" s="190"/>
      <c r="K121" s="190"/>
      <c r="L121" s="190"/>
      <c r="M121" s="190"/>
      <c r="N121" s="190"/>
      <c r="O121" s="190"/>
      <c r="P121" s="190"/>
      <c r="Q121" s="190"/>
      <c r="R121" s="190"/>
      <c r="S121" s="190"/>
      <c r="T121" s="190"/>
      <c r="U121" s="190"/>
      <c r="V121" s="190"/>
      <c r="W121" s="190"/>
      <c r="X121" s="190"/>
      <c r="Y121" s="190"/>
      <c r="Z121" s="190"/>
      <c r="AA121" s="190"/>
      <c r="AB121" s="190"/>
      <c r="AC121" s="190"/>
      <c r="AD121" s="190"/>
      <c r="AE121" s="190"/>
      <c r="AF121" s="190"/>
      <c r="AG121" s="190"/>
      <c r="AH121" s="190"/>
      <c r="AI121" s="190"/>
      <c r="AJ121" s="190"/>
      <c r="AK121" s="190"/>
      <c r="AL121" s="190"/>
      <c r="AM121" s="190"/>
      <c r="AN121" s="190"/>
      <c r="AO121" s="190"/>
      <c r="AP121" s="190"/>
      <c r="AQ121" s="190"/>
      <c r="AR121" s="190"/>
      <c r="AS121" s="190"/>
      <c r="AT121" s="190"/>
      <c r="AU121" s="190"/>
      <c r="AV121" s="190"/>
      <c r="AW121" s="190"/>
      <c r="AX121" s="190"/>
      <c r="AY121" s="190"/>
      <c r="AZ121" s="190"/>
      <c r="BA121" s="190"/>
    </row>
    <row r="122" spans="1:53" ht="12.75" hidden="1" x14ac:dyDescent="0.2">
      <c r="A122" s="334" t="s">
        <v>490</v>
      </c>
      <c r="B122" s="340"/>
      <c r="C122" s="190"/>
      <c r="D122" s="190"/>
      <c r="E122" s="190"/>
      <c r="F122" s="190"/>
      <c r="G122" s="190"/>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c r="AT122" s="190"/>
      <c r="AU122" s="190"/>
      <c r="AV122" s="190"/>
      <c r="AW122" s="190"/>
      <c r="AX122" s="190"/>
      <c r="AY122" s="190"/>
      <c r="AZ122" s="190"/>
      <c r="BA122" s="190"/>
    </row>
    <row r="123" spans="1:53" ht="12.75" hidden="1" x14ac:dyDescent="0.2">
      <c r="A123" s="192"/>
      <c r="B123" s="196"/>
      <c r="C123" s="190"/>
      <c r="D123" s="190"/>
      <c r="E123" s="190"/>
      <c r="F123" s="190"/>
      <c r="G123" s="190"/>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c r="AT123" s="190"/>
      <c r="AU123" s="190"/>
      <c r="AV123" s="190"/>
      <c r="AW123" s="190"/>
      <c r="AX123" s="190"/>
      <c r="AY123" s="190"/>
      <c r="AZ123" s="190"/>
      <c r="BA123" s="190"/>
    </row>
    <row r="124" spans="1:53" ht="12.75" hidden="1" x14ac:dyDescent="0.2">
      <c r="A124" s="334" t="s">
        <v>491</v>
      </c>
      <c r="B124" s="341"/>
      <c r="C124" s="190"/>
      <c r="D124" s="190"/>
      <c r="E124" s="190"/>
      <c r="F124" s="190"/>
      <c r="G124" s="190"/>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c r="AT124" s="190"/>
      <c r="AU124" s="190"/>
      <c r="AV124" s="190"/>
      <c r="AW124" s="190"/>
      <c r="AX124" s="190"/>
      <c r="AY124" s="190"/>
      <c r="AZ124" s="190"/>
      <c r="BA124" s="190"/>
    </row>
    <row r="125" spans="1:53" hidden="1" x14ac:dyDescent="0.2">
      <c r="A125" s="342"/>
      <c r="B125" s="343"/>
      <c r="C125" s="190"/>
      <c r="D125" s="190"/>
      <c r="E125" s="190"/>
      <c r="F125" s="190"/>
      <c r="G125" s="190"/>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c r="AT125" s="190"/>
      <c r="AU125" s="190"/>
      <c r="AV125" s="190"/>
      <c r="AW125" s="190"/>
      <c r="AX125" s="190"/>
      <c r="AY125" s="190"/>
      <c r="AZ125" s="190"/>
      <c r="BA125" s="190"/>
    </row>
    <row r="126" spans="1:53" ht="12.75" hidden="1" x14ac:dyDescent="0.2">
      <c r="A126" s="394" t="s">
        <v>559</v>
      </c>
      <c r="B126" s="395">
        <v>2457.5300000000002</v>
      </c>
      <c r="C126" s="395">
        <v>2671.66</v>
      </c>
      <c r="D126" s="395">
        <v>2862.69</v>
      </c>
      <c r="E126" s="395">
        <v>3055.31</v>
      </c>
      <c r="F126" s="395">
        <v>3159.99</v>
      </c>
      <c r="G126" s="395">
        <v>3286.39</v>
      </c>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AZ126" s="190"/>
      <c r="BA126" s="190"/>
    </row>
    <row r="127" spans="1:53" ht="12.75" hidden="1" x14ac:dyDescent="0.2">
      <c r="A127" s="190"/>
      <c r="B127" s="190"/>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c r="AT127" s="190"/>
      <c r="AU127" s="190"/>
      <c r="AV127" s="190"/>
      <c r="AW127" s="190"/>
      <c r="AX127" s="190"/>
      <c r="AY127" s="190"/>
      <c r="AZ127" s="190"/>
      <c r="BA127" s="190"/>
    </row>
    <row r="128" spans="1:53" ht="12.75" hidden="1" x14ac:dyDescent="0.2">
      <c r="A128" s="192"/>
      <c r="B128" s="190"/>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P128" s="190"/>
      <c r="AQ128" s="190"/>
      <c r="AR128" s="190"/>
      <c r="AS128" s="190"/>
      <c r="AT128" s="190"/>
      <c r="AU128" s="190"/>
      <c r="AV128" s="190"/>
      <c r="AW128" s="190"/>
      <c r="AX128" s="190"/>
      <c r="AY128" s="190"/>
      <c r="AZ128" s="190"/>
      <c r="BA128" s="190"/>
    </row>
    <row r="129" spans="1:53" hidden="1" x14ac:dyDescent="0.2">
      <c r="A129" s="334" t="s">
        <v>492</v>
      </c>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c r="AC129" s="195"/>
      <c r="AD129" s="195"/>
      <c r="AE129" s="195"/>
      <c r="AF129" s="195"/>
      <c r="AG129" s="195"/>
      <c r="AP129" s="195"/>
      <c r="AQ129" s="195"/>
      <c r="AR129" s="195"/>
      <c r="AS129" s="195"/>
      <c r="AT129" s="195"/>
      <c r="AU129" s="195"/>
      <c r="AV129" s="195"/>
      <c r="AW129" s="195"/>
      <c r="AX129" s="195"/>
      <c r="AY129" s="195"/>
      <c r="AZ129" s="195"/>
      <c r="BA129" s="195"/>
    </row>
    <row r="130" spans="1:53" ht="12.75" hidden="1" x14ac:dyDescent="0.2">
      <c r="A130" s="334"/>
      <c r="B130" s="344">
        <v>2023</v>
      </c>
      <c r="C130" s="344">
        <f>B130+1</f>
        <v>2024</v>
      </c>
      <c r="D130" s="344">
        <f t="shared" ref="D130:AG130" si="65">C130+1</f>
        <v>2025</v>
      </c>
      <c r="E130" s="344">
        <f t="shared" si="65"/>
        <v>2026</v>
      </c>
      <c r="F130" s="344">
        <f t="shared" si="65"/>
        <v>2027</v>
      </c>
      <c r="G130" s="344">
        <f t="shared" si="65"/>
        <v>2028</v>
      </c>
      <c r="H130" s="344">
        <f t="shared" si="65"/>
        <v>2029</v>
      </c>
      <c r="I130" s="344">
        <f t="shared" si="65"/>
        <v>2030</v>
      </c>
      <c r="J130" s="344">
        <f t="shared" si="65"/>
        <v>2031</v>
      </c>
      <c r="K130" s="344">
        <f t="shared" si="65"/>
        <v>2032</v>
      </c>
      <c r="L130" s="344">
        <f t="shared" si="65"/>
        <v>2033</v>
      </c>
      <c r="M130" s="344">
        <f t="shared" si="65"/>
        <v>2034</v>
      </c>
      <c r="N130" s="344">
        <f t="shared" si="65"/>
        <v>2035</v>
      </c>
      <c r="O130" s="344">
        <f t="shared" si="65"/>
        <v>2036</v>
      </c>
      <c r="P130" s="344">
        <f t="shared" si="65"/>
        <v>2037</v>
      </c>
      <c r="Q130" s="344">
        <f t="shared" si="65"/>
        <v>2038</v>
      </c>
      <c r="R130" s="344">
        <f t="shared" si="65"/>
        <v>2039</v>
      </c>
      <c r="S130" s="344">
        <f t="shared" si="65"/>
        <v>2040</v>
      </c>
      <c r="T130" s="344">
        <f t="shared" si="65"/>
        <v>2041</v>
      </c>
      <c r="U130" s="344">
        <f t="shared" si="65"/>
        <v>2042</v>
      </c>
      <c r="V130" s="344">
        <f t="shared" si="65"/>
        <v>2043</v>
      </c>
      <c r="W130" s="344">
        <f t="shared" si="65"/>
        <v>2044</v>
      </c>
      <c r="X130" s="344">
        <f t="shared" si="65"/>
        <v>2045</v>
      </c>
      <c r="Y130" s="344">
        <f t="shared" si="65"/>
        <v>2046</v>
      </c>
      <c r="Z130" s="344">
        <f t="shared" si="65"/>
        <v>2047</v>
      </c>
      <c r="AA130" s="344">
        <f t="shared" si="65"/>
        <v>2048</v>
      </c>
      <c r="AB130" s="344">
        <f t="shared" si="65"/>
        <v>2049</v>
      </c>
      <c r="AC130" s="344">
        <f t="shared" si="65"/>
        <v>2050</v>
      </c>
      <c r="AD130" s="344">
        <f t="shared" si="65"/>
        <v>2051</v>
      </c>
      <c r="AE130" s="344">
        <f t="shared" si="65"/>
        <v>2052</v>
      </c>
      <c r="AF130" s="344">
        <f t="shared" si="65"/>
        <v>2053</v>
      </c>
      <c r="AG130" s="344">
        <f t="shared" si="65"/>
        <v>2054</v>
      </c>
    </row>
    <row r="131" spans="1:53" ht="15" hidden="1" x14ac:dyDescent="0.2">
      <c r="A131" s="334" t="s">
        <v>493</v>
      </c>
      <c r="B131" s="401">
        <v>9.0964662608273128E-2</v>
      </c>
      <c r="C131" s="401">
        <v>9.1135032622053413E-2</v>
      </c>
      <c r="D131" s="401">
        <v>7.8163170639641913E-2</v>
      </c>
      <c r="E131" s="401">
        <v>5.2628968689616612E-2</v>
      </c>
      <c r="F131" s="401">
        <v>4.4208979893394937E-2</v>
      </c>
      <c r="G131" s="346">
        <f>F131</f>
        <v>4.4208979893394937E-2</v>
      </c>
      <c r="H131" s="346">
        <f>G131</f>
        <v>4.4208979893394937E-2</v>
      </c>
      <c r="I131" s="346">
        <f t="shared" ref="I131:AG131" si="66">H131</f>
        <v>4.4208979893394937E-2</v>
      </c>
      <c r="J131" s="346">
        <f t="shared" si="66"/>
        <v>4.4208979893394937E-2</v>
      </c>
      <c r="K131" s="346">
        <f t="shared" si="66"/>
        <v>4.4208979893394937E-2</v>
      </c>
      <c r="L131" s="346">
        <f t="shared" si="66"/>
        <v>4.4208979893394937E-2</v>
      </c>
      <c r="M131" s="346">
        <f t="shared" si="66"/>
        <v>4.4208979893394937E-2</v>
      </c>
      <c r="N131" s="346">
        <f t="shared" si="66"/>
        <v>4.4208979893394937E-2</v>
      </c>
      <c r="O131" s="346">
        <f t="shared" si="66"/>
        <v>4.4208979893394937E-2</v>
      </c>
      <c r="P131" s="346">
        <f t="shared" si="66"/>
        <v>4.4208979893394937E-2</v>
      </c>
      <c r="Q131" s="346">
        <f t="shared" si="66"/>
        <v>4.4208979893394937E-2</v>
      </c>
      <c r="R131" s="346">
        <f t="shared" si="66"/>
        <v>4.4208979893394937E-2</v>
      </c>
      <c r="S131" s="346">
        <f t="shared" si="66"/>
        <v>4.4208979893394937E-2</v>
      </c>
      <c r="T131" s="346">
        <f t="shared" si="66"/>
        <v>4.4208979893394937E-2</v>
      </c>
      <c r="U131" s="346">
        <f t="shared" si="66"/>
        <v>4.4208979893394937E-2</v>
      </c>
      <c r="V131" s="346">
        <f t="shared" si="66"/>
        <v>4.4208979893394937E-2</v>
      </c>
      <c r="W131" s="346">
        <f t="shared" si="66"/>
        <v>4.4208979893394937E-2</v>
      </c>
      <c r="X131" s="346">
        <f t="shared" si="66"/>
        <v>4.4208979893394937E-2</v>
      </c>
      <c r="Y131" s="346">
        <f t="shared" si="66"/>
        <v>4.4208979893394937E-2</v>
      </c>
      <c r="Z131" s="346">
        <f t="shared" si="66"/>
        <v>4.4208979893394937E-2</v>
      </c>
      <c r="AA131" s="346">
        <f t="shared" si="66"/>
        <v>4.4208979893394937E-2</v>
      </c>
      <c r="AB131" s="346">
        <f t="shared" si="66"/>
        <v>4.4208979893394937E-2</v>
      </c>
      <c r="AC131" s="346">
        <f t="shared" si="66"/>
        <v>4.4208979893394937E-2</v>
      </c>
      <c r="AD131" s="346">
        <f t="shared" si="66"/>
        <v>4.4208979893394937E-2</v>
      </c>
      <c r="AE131" s="346">
        <f t="shared" si="66"/>
        <v>4.4208979893394937E-2</v>
      </c>
      <c r="AF131" s="346">
        <f t="shared" si="66"/>
        <v>4.4208979893394937E-2</v>
      </c>
      <c r="AG131" s="346">
        <f t="shared" si="66"/>
        <v>4.4208979893394937E-2</v>
      </c>
    </row>
    <row r="132" spans="1:53" s="165" customFormat="1" ht="15" hidden="1" x14ac:dyDescent="0.2">
      <c r="A132" s="334" t="s">
        <v>494</v>
      </c>
      <c r="B132" s="353">
        <v>0</v>
      </c>
      <c r="C132" s="398">
        <f>(1+B132)*(1+C131)-1</f>
        <v>9.1135032622053469E-2</v>
      </c>
      <c r="D132" s="347">
        <f>(1+C132)*(1+D131)-1</f>
        <v>0.17642160636778237</v>
      </c>
      <c r="E132" s="347">
        <f>(1+D132)*(1+E131)-1</f>
        <v>0.23833546225510083</v>
      </c>
      <c r="F132" s="347">
        <f t="shared" ref="F132:AG132" si="67">(1+E132)*(1+F131)-1</f>
        <v>0.29308100980721452</v>
      </c>
      <c r="G132" s="347">
        <f>(1+F132)*(1+G131)-1</f>
        <v>0.35024680217031245</v>
      </c>
      <c r="H132" s="347">
        <f t="shared" si="67"/>
        <v>0.40993983589858063</v>
      </c>
      <c r="I132" s="347">
        <f t="shared" si="67"/>
        <v>0.47227183775471748</v>
      </c>
      <c r="J132" s="347">
        <f t="shared" si="67"/>
        <v>0.53735947382762728</v>
      </c>
      <c r="K132" s="347">
        <f t="shared" si="67"/>
        <v>0.605324567894993</v>
      </c>
      <c r="L132" s="347">
        <f t="shared" si="67"/>
        <v>0.67629432943943568</v>
      </c>
      <c r="M132" s="347">
        <f t="shared" si="67"/>
        <v>0.75040159174503551</v>
      </c>
      <c r="N132" s="347">
        <f t="shared" si="67"/>
        <v>0.82778506051985823</v>
      </c>
      <c r="O132" s="347">
        <f t="shared" si="67"/>
        <v>0.90858957350982816</v>
      </c>
      <c r="P132" s="347">
        <f t="shared" si="67"/>
        <v>0.99296637158986734</v>
      </c>
      <c r="Q132" s="347">
        <f t="shared" si="67"/>
        <v>1.0810733818396958</v>
      </c>
      <c r="R132" s="347">
        <f t="shared" si="67"/>
        <v>1.1730755131341262</v>
      </c>
      <c r="S132" s="347">
        <f t="shared" si="67"/>
        <v>1.2691449648011015</v>
      </c>
      <c r="T132" s="347">
        <f t="shared" si="67"/>
        <v>1.3694615489251918</v>
      </c>
      <c r="U132" s="347">
        <f t="shared" si="67"/>
        <v>1.4742130268997977</v>
      </c>
      <c r="V132" s="347">
        <f t="shared" si="67"/>
        <v>1.5835954608579867</v>
      </c>
      <c r="W132" s="347">
        <f t="shared" si="67"/>
        <v>1.6978135806397239</v>
      </c>
      <c r="X132" s="347">
        <f t="shared" si="67"/>
        <v>1.8170811669823532</v>
      </c>
      <c r="Y132" s="347">
        <f t="shared" si="67"/>
        <v>1.9416214516515375</v>
      </c>
      <c r="Z132" s="347">
        <f t="shared" si="67"/>
        <v>2.0716675352615797</v>
      </c>
      <c r="AA132" s="347">
        <f t="shared" si="67"/>
        <v>2.2074628235671527</v>
      </c>
      <c r="AB132" s="347">
        <f t="shared" si="67"/>
        <v>2.3492614830430445</v>
      </c>
      <c r="AC132" s="347">
        <f t="shared" si="67"/>
        <v>2.4973289166046162</v>
      </c>
      <c r="AD132" s="347">
        <f t="shared" si="67"/>
        <v>2.6519422603593781</v>
      </c>
      <c r="AE132" s="347">
        <f t="shared" si="67"/>
        <v>2.813390902319445</v>
      </c>
      <c r="AF132" s="347">
        <f t="shared" si="67"/>
        <v>2.9819770240457402</v>
      </c>
      <c r="AG132" s="347">
        <f t="shared" si="67"/>
        <v>3.1580161662377391</v>
      </c>
    </row>
    <row r="133" spans="1:53" s="165" customFormat="1" hidden="1" x14ac:dyDescent="0.2">
      <c r="A133" s="197"/>
      <c r="B133" s="348"/>
      <c r="C133" s="349"/>
      <c r="D133" s="349"/>
      <c r="E133" s="349"/>
      <c r="F133" s="349"/>
      <c r="G133" s="349"/>
      <c r="H133" s="349"/>
      <c r="I133" s="349"/>
      <c r="J133" s="349"/>
      <c r="K133" s="349"/>
      <c r="L133" s="349"/>
      <c r="M133" s="349"/>
      <c r="N133" s="349"/>
      <c r="O133" s="349"/>
      <c r="P133" s="349"/>
      <c r="Q133" s="349"/>
      <c r="R133" s="349"/>
      <c r="S133" s="349"/>
      <c r="T133" s="349"/>
      <c r="U133" s="349"/>
      <c r="V133" s="349"/>
      <c r="W133" s="349"/>
      <c r="X133" s="349"/>
      <c r="Y133" s="349"/>
      <c r="Z133" s="349"/>
      <c r="AA133" s="349"/>
      <c r="AB133" s="349"/>
      <c r="AC133" s="349"/>
      <c r="AD133" s="349"/>
      <c r="AE133" s="349"/>
      <c r="AF133" s="349"/>
      <c r="AG133" s="349"/>
    </row>
    <row r="134" spans="1:53" ht="12.75" hidden="1" x14ac:dyDescent="0.2">
      <c r="A134" s="192"/>
      <c r="B134" s="345">
        <v>2023</v>
      </c>
      <c r="C134" s="345">
        <f>B134+1</f>
        <v>2024</v>
      </c>
      <c r="D134" s="345">
        <f t="shared" ref="D134:S135" si="68">C134+1</f>
        <v>2025</v>
      </c>
      <c r="E134" s="345">
        <f t="shared" si="68"/>
        <v>2026</v>
      </c>
      <c r="F134" s="345">
        <f t="shared" si="68"/>
        <v>2027</v>
      </c>
      <c r="G134" s="345">
        <f t="shared" si="68"/>
        <v>2028</v>
      </c>
      <c r="H134" s="345">
        <f t="shared" si="68"/>
        <v>2029</v>
      </c>
      <c r="I134" s="345">
        <f t="shared" si="68"/>
        <v>2030</v>
      </c>
      <c r="J134" s="345">
        <f t="shared" si="68"/>
        <v>2031</v>
      </c>
      <c r="K134" s="345">
        <f t="shared" si="68"/>
        <v>2032</v>
      </c>
      <c r="L134" s="345">
        <f t="shared" si="68"/>
        <v>2033</v>
      </c>
      <c r="M134" s="345">
        <f t="shared" si="68"/>
        <v>2034</v>
      </c>
      <c r="N134" s="345">
        <f t="shared" si="68"/>
        <v>2035</v>
      </c>
      <c r="O134" s="345">
        <f t="shared" si="68"/>
        <v>2036</v>
      </c>
      <c r="P134" s="345">
        <f t="shared" si="68"/>
        <v>2037</v>
      </c>
      <c r="Q134" s="345">
        <f t="shared" si="68"/>
        <v>2038</v>
      </c>
      <c r="R134" s="345">
        <f t="shared" si="68"/>
        <v>2039</v>
      </c>
      <c r="S134" s="345">
        <f t="shared" si="68"/>
        <v>2040</v>
      </c>
      <c r="T134" s="345">
        <f t="shared" ref="T134:AG135" si="69">S134+1</f>
        <v>2041</v>
      </c>
      <c r="U134" s="345">
        <f t="shared" si="69"/>
        <v>2042</v>
      </c>
      <c r="V134" s="345">
        <f t="shared" si="69"/>
        <v>2043</v>
      </c>
      <c r="W134" s="345">
        <f t="shared" si="69"/>
        <v>2044</v>
      </c>
      <c r="X134" s="345">
        <f t="shared" si="69"/>
        <v>2045</v>
      </c>
      <c r="Y134" s="345">
        <f t="shared" si="69"/>
        <v>2046</v>
      </c>
      <c r="Z134" s="345">
        <f t="shared" si="69"/>
        <v>2047</v>
      </c>
      <c r="AA134" s="345">
        <f t="shared" si="69"/>
        <v>2048</v>
      </c>
      <c r="AB134" s="345">
        <f t="shared" si="69"/>
        <v>2049</v>
      </c>
      <c r="AC134" s="345">
        <f t="shared" si="69"/>
        <v>2050</v>
      </c>
      <c r="AD134" s="345">
        <f t="shared" si="69"/>
        <v>2051</v>
      </c>
      <c r="AE134" s="345">
        <f t="shared" si="69"/>
        <v>2052</v>
      </c>
      <c r="AF134" s="345">
        <f t="shared" si="69"/>
        <v>2053</v>
      </c>
      <c r="AG134" s="345">
        <f t="shared" si="69"/>
        <v>2054</v>
      </c>
      <c r="AH134" s="190"/>
      <c r="AI134" s="190"/>
      <c r="AJ134" s="190"/>
      <c r="AK134" s="190"/>
      <c r="AL134" s="190"/>
      <c r="AM134" s="190"/>
      <c r="AN134" s="190"/>
      <c r="AO134" s="190"/>
      <c r="AP134" s="190"/>
      <c r="AQ134" s="190"/>
      <c r="AR134" s="190"/>
      <c r="AS134" s="190"/>
      <c r="AT134" s="190"/>
      <c r="AU134" s="190"/>
      <c r="AV134" s="190"/>
      <c r="AW134" s="190"/>
      <c r="AX134" s="190"/>
      <c r="AY134" s="190"/>
      <c r="AZ134" s="190"/>
      <c r="BA134" s="190"/>
    </row>
    <row r="135" spans="1:53" hidden="1" x14ac:dyDescent="0.2">
      <c r="A135" s="192"/>
      <c r="B135" s="350">
        <v>0</v>
      </c>
      <c r="C135" s="396">
        <v>1</v>
      </c>
      <c r="D135" s="350">
        <f t="shared" si="68"/>
        <v>2</v>
      </c>
      <c r="E135" s="350">
        <f>D135+1</f>
        <v>3</v>
      </c>
      <c r="F135" s="350">
        <f t="shared" si="68"/>
        <v>4</v>
      </c>
      <c r="G135" s="350">
        <f t="shared" si="68"/>
        <v>5</v>
      </c>
      <c r="H135" s="350">
        <f t="shared" si="68"/>
        <v>6</v>
      </c>
      <c r="I135" s="350">
        <f t="shared" si="68"/>
        <v>7</v>
      </c>
      <c r="J135" s="350">
        <f t="shared" si="68"/>
        <v>8</v>
      </c>
      <c r="K135" s="350">
        <f t="shared" si="68"/>
        <v>9</v>
      </c>
      <c r="L135" s="350">
        <f t="shared" si="68"/>
        <v>10</v>
      </c>
      <c r="M135" s="350">
        <f t="shared" si="68"/>
        <v>11</v>
      </c>
      <c r="N135" s="350">
        <f t="shared" si="68"/>
        <v>12</v>
      </c>
      <c r="O135" s="350">
        <f t="shared" si="68"/>
        <v>13</v>
      </c>
      <c r="P135" s="350">
        <f t="shared" si="68"/>
        <v>14</v>
      </c>
      <c r="Q135" s="350">
        <f t="shared" si="68"/>
        <v>15</v>
      </c>
      <c r="R135" s="350">
        <f t="shared" si="68"/>
        <v>16</v>
      </c>
      <c r="S135" s="350">
        <f t="shared" si="68"/>
        <v>17</v>
      </c>
      <c r="T135" s="350">
        <f t="shared" si="69"/>
        <v>18</v>
      </c>
      <c r="U135" s="350">
        <f t="shared" si="69"/>
        <v>19</v>
      </c>
      <c r="V135" s="350">
        <f t="shared" si="69"/>
        <v>20</v>
      </c>
      <c r="W135" s="350">
        <f t="shared" si="69"/>
        <v>21</v>
      </c>
      <c r="X135" s="350">
        <f t="shared" si="69"/>
        <v>22</v>
      </c>
      <c r="Y135" s="350">
        <f t="shared" si="69"/>
        <v>23</v>
      </c>
      <c r="Z135" s="350">
        <f t="shared" si="69"/>
        <v>24</v>
      </c>
      <c r="AA135" s="350">
        <f t="shared" si="69"/>
        <v>25</v>
      </c>
      <c r="AB135" s="350">
        <f t="shared" si="69"/>
        <v>26</v>
      </c>
      <c r="AC135" s="350">
        <f t="shared" si="69"/>
        <v>27</v>
      </c>
      <c r="AD135" s="350">
        <f t="shared" si="69"/>
        <v>28</v>
      </c>
      <c r="AE135" s="350">
        <f t="shared" si="69"/>
        <v>29</v>
      </c>
      <c r="AF135" s="350">
        <f t="shared" si="69"/>
        <v>30</v>
      </c>
      <c r="AG135" s="350">
        <f t="shared" si="69"/>
        <v>31</v>
      </c>
      <c r="AH135" s="190"/>
      <c r="AI135" s="190"/>
      <c r="AJ135" s="190"/>
      <c r="AK135" s="190"/>
      <c r="AL135" s="190"/>
      <c r="AM135" s="190"/>
      <c r="AN135" s="190"/>
      <c r="AO135" s="190"/>
      <c r="AP135" s="190"/>
      <c r="AQ135" s="190"/>
      <c r="AR135" s="190"/>
      <c r="AS135" s="190"/>
      <c r="AT135" s="190"/>
      <c r="AU135" s="190"/>
      <c r="AV135" s="190"/>
      <c r="AW135" s="190"/>
      <c r="AX135" s="190"/>
      <c r="AY135" s="190"/>
      <c r="AZ135" s="190"/>
      <c r="BA135" s="190"/>
    </row>
    <row r="136" spans="1:53" ht="15" hidden="1" x14ac:dyDescent="0.2">
      <c r="A136" s="192"/>
      <c r="B136" s="351">
        <v>0.5</v>
      </c>
      <c r="C136" s="397">
        <f>AVERAGE(B135:C135)</f>
        <v>0.5</v>
      </c>
      <c r="D136" s="351">
        <f>AVERAGE(C135:D135)</f>
        <v>1.5</v>
      </c>
      <c r="E136" s="351">
        <f>AVERAGE(D135:E135)</f>
        <v>2.5</v>
      </c>
      <c r="F136" s="351">
        <f t="shared" ref="F136:AG136" si="70">AVERAGE(E135:F135)</f>
        <v>3.5</v>
      </c>
      <c r="G136" s="351">
        <f t="shared" si="70"/>
        <v>4.5</v>
      </c>
      <c r="H136" s="351">
        <f t="shared" si="70"/>
        <v>5.5</v>
      </c>
      <c r="I136" s="351">
        <f t="shared" si="70"/>
        <v>6.5</v>
      </c>
      <c r="J136" s="351">
        <f t="shared" si="70"/>
        <v>7.5</v>
      </c>
      <c r="K136" s="351">
        <f t="shared" si="70"/>
        <v>8.5</v>
      </c>
      <c r="L136" s="351">
        <f t="shared" si="70"/>
        <v>9.5</v>
      </c>
      <c r="M136" s="351">
        <f t="shared" si="70"/>
        <v>10.5</v>
      </c>
      <c r="N136" s="351">
        <f t="shared" si="70"/>
        <v>11.5</v>
      </c>
      <c r="O136" s="351">
        <f t="shared" si="70"/>
        <v>12.5</v>
      </c>
      <c r="P136" s="351">
        <f t="shared" si="70"/>
        <v>13.5</v>
      </c>
      <c r="Q136" s="351">
        <f t="shared" si="70"/>
        <v>14.5</v>
      </c>
      <c r="R136" s="351">
        <f t="shared" si="70"/>
        <v>15.5</v>
      </c>
      <c r="S136" s="351">
        <f t="shared" si="70"/>
        <v>16.5</v>
      </c>
      <c r="T136" s="351">
        <f t="shared" si="70"/>
        <v>17.5</v>
      </c>
      <c r="U136" s="351">
        <f t="shared" si="70"/>
        <v>18.5</v>
      </c>
      <c r="V136" s="351">
        <f t="shared" si="70"/>
        <v>19.5</v>
      </c>
      <c r="W136" s="351">
        <f t="shared" si="70"/>
        <v>20.5</v>
      </c>
      <c r="X136" s="351">
        <f t="shared" si="70"/>
        <v>21.5</v>
      </c>
      <c r="Y136" s="351">
        <f t="shared" si="70"/>
        <v>22.5</v>
      </c>
      <c r="Z136" s="351">
        <f t="shared" si="70"/>
        <v>23.5</v>
      </c>
      <c r="AA136" s="351">
        <f t="shared" si="70"/>
        <v>24.5</v>
      </c>
      <c r="AB136" s="351">
        <f t="shared" si="70"/>
        <v>25.5</v>
      </c>
      <c r="AC136" s="351">
        <f t="shared" si="70"/>
        <v>26.5</v>
      </c>
      <c r="AD136" s="351">
        <f t="shared" si="70"/>
        <v>27.5</v>
      </c>
      <c r="AE136" s="351">
        <f t="shared" si="70"/>
        <v>28.5</v>
      </c>
      <c r="AF136" s="351">
        <f t="shared" si="70"/>
        <v>29.5</v>
      </c>
      <c r="AG136" s="351">
        <f t="shared" si="70"/>
        <v>30.5</v>
      </c>
      <c r="AH136" s="190"/>
      <c r="AI136" s="190"/>
      <c r="AJ136" s="190"/>
      <c r="AK136" s="190"/>
      <c r="AL136" s="190"/>
      <c r="AM136" s="190"/>
      <c r="AN136" s="190"/>
      <c r="AO136" s="190"/>
      <c r="AP136" s="190"/>
      <c r="AQ136" s="190"/>
      <c r="AR136" s="190"/>
      <c r="AS136" s="190"/>
      <c r="AT136" s="190"/>
      <c r="AU136" s="190"/>
      <c r="AV136" s="190"/>
      <c r="AW136" s="190"/>
      <c r="AX136" s="190"/>
      <c r="AY136" s="190"/>
      <c r="AZ136" s="190"/>
      <c r="BA136" s="190"/>
    </row>
    <row r="137" spans="1:53" ht="12.75" hidden="1" x14ac:dyDescent="0.2">
      <c r="A137" s="192"/>
      <c r="B137" s="190"/>
      <c r="C137" s="190"/>
      <c r="D137" s="190"/>
      <c r="E137" s="190"/>
      <c r="F137" s="190"/>
      <c r="G137" s="190"/>
      <c r="H137" s="190"/>
      <c r="I137" s="190"/>
      <c r="J137" s="190"/>
      <c r="K137" s="190"/>
      <c r="L137" s="190"/>
      <c r="M137" s="190"/>
      <c r="N137" s="190"/>
      <c r="O137" s="190"/>
      <c r="P137" s="190"/>
      <c r="Q137" s="190"/>
      <c r="R137" s="190"/>
      <c r="S137" s="190"/>
      <c r="T137" s="190"/>
      <c r="U137" s="190"/>
      <c r="V137" s="190"/>
      <c r="W137" s="190"/>
      <c r="X137" s="190"/>
      <c r="Y137" s="190"/>
      <c r="Z137" s="190"/>
      <c r="AA137" s="190"/>
      <c r="AB137" s="190"/>
      <c r="AC137" s="190"/>
      <c r="AD137" s="190"/>
      <c r="AE137" s="190"/>
      <c r="AF137" s="190"/>
      <c r="AG137" s="190"/>
      <c r="AH137" s="190"/>
      <c r="AI137" s="190"/>
      <c r="AJ137" s="190"/>
      <c r="AK137" s="190"/>
      <c r="AL137" s="190"/>
      <c r="AM137" s="190"/>
      <c r="AN137" s="190"/>
      <c r="AO137" s="190"/>
      <c r="AP137" s="190"/>
      <c r="AQ137" s="190"/>
      <c r="AR137" s="190"/>
      <c r="AS137" s="190"/>
      <c r="AT137" s="190"/>
      <c r="AU137" s="190"/>
      <c r="AV137" s="190"/>
      <c r="AW137" s="190"/>
      <c r="AX137" s="190"/>
      <c r="AY137" s="190"/>
      <c r="AZ137" s="190"/>
      <c r="BA137" s="190"/>
    </row>
    <row r="138" spans="1:53" ht="12.75" x14ac:dyDescent="0.2">
      <c r="A138" s="192"/>
      <c r="B138" s="190"/>
      <c r="C138" s="190"/>
      <c r="D138" s="190"/>
      <c r="E138" s="190"/>
      <c r="F138" s="190"/>
      <c r="G138" s="190"/>
      <c r="H138" s="190"/>
      <c r="I138" s="190"/>
      <c r="J138" s="190"/>
      <c r="K138" s="190"/>
      <c r="L138" s="190"/>
      <c r="M138" s="190"/>
      <c r="N138" s="190"/>
      <c r="O138" s="190"/>
      <c r="P138" s="190"/>
      <c r="Q138" s="190"/>
      <c r="R138" s="190"/>
      <c r="S138" s="190"/>
      <c r="T138" s="190"/>
      <c r="U138" s="190"/>
      <c r="V138" s="190"/>
      <c r="W138" s="190"/>
      <c r="X138" s="190"/>
      <c r="Y138" s="190"/>
      <c r="Z138" s="190"/>
      <c r="AA138" s="190"/>
      <c r="AB138" s="190"/>
      <c r="AC138" s="190"/>
      <c r="AD138" s="190"/>
      <c r="AE138" s="190"/>
      <c r="AF138" s="190"/>
      <c r="AG138" s="190"/>
      <c r="AH138" s="190"/>
      <c r="AI138" s="190"/>
      <c r="AJ138" s="190"/>
      <c r="AK138" s="190"/>
      <c r="AL138" s="190"/>
      <c r="AM138" s="190"/>
      <c r="AN138" s="190"/>
      <c r="AO138" s="190"/>
      <c r="AP138" s="190"/>
      <c r="AQ138" s="190"/>
      <c r="AR138" s="190"/>
      <c r="AS138" s="190"/>
      <c r="AT138" s="190"/>
      <c r="AU138" s="190"/>
      <c r="AV138" s="190"/>
      <c r="AW138" s="190"/>
      <c r="AX138" s="190"/>
      <c r="AY138" s="190"/>
      <c r="AZ138" s="190"/>
      <c r="BA138" s="190"/>
    </row>
    <row r="139" spans="1:53" ht="12.75" x14ac:dyDescent="0.2">
      <c r="A139" s="192"/>
      <c r="B139" s="190"/>
      <c r="C139" s="190"/>
      <c r="D139" s="190"/>
      <c r="E139" s="190"/>
      <c r="F139" s="190"/>
      <c r="G139" s="190"/>
      <c r="H139" s="190"/>
      <c r="I139" s="190"/>
      <c r="J139" s="190"/>
      <c r="K139" s="190"/>
      <c r="L139" s="190"/>
      <c r="M139" s="190"/>
      <c r="N139" s="190"/>
      <c r="O139" s="190"/>
      <c r="P139" s="190"/>
      <c r="Q139" s="190"/>
      <c r="R139" s="190"/>
      <c r="S139" s="190"/>
      <c r="T139" s="190"/>
      <c r="U139" s="190"/>
      <c r="V139" s="190"/>
      <c r="W139" s="190"/>
      <c r="X139" s="190"/>
      <c r="Y139" s="190"/>
      <c r="Z139" s="190"/>
      <c r="AA139" s="190"/>
      <c r="AB139" s="190"/>
      <c r="AC139" s="190"/>
      <c r="AD139" s="190"/>
      <c r="AE139" s="190"/>
      <c r="AF139" s="190"/>
      <c r="AG139" s="190"/>
      <c r="AH139" s="190"/>
      <c r="AI139" s="190"/>
      <c r="AJ139" s="190"/>
      <c r="AK139" s="190"/>
      <c r="AL139" s="190"/>
      <c r="AM139" s="190"/>
      <c r="AN139" s="190"/>
      <c r="AO139" s="190"/>
      <c r="AP139" s="190"/>
      <c r="AQ139" s="190"/>
      <c r="AR139" s="190"/>
      <c r="AS139" s="190"/>
      <c r="AT139" s="190"/>
      <c r="AU139" s="190"/>
      <c r="AV139" s="190"/>
      <c r="AW139" s="190"/>
      <c r="AX139" s="190"/>
      <c r="AY139" s="190"/>
      <c r="AZ139" s="190"/>
      <c r="BA139" s="190"/>
    </row>
    <row r="140" spans="1:53" ht="12.75" x14ac:dyDescent="0.2">
      <c r="A140" s="192"/>
      <c r="B140" s="190"/>
      <c r="C140" s="190"/>
      <c r="D140" s="190"/>
      <c r="E140" s="190"/>
      <c r="F140" s="190"/>
      <c r="G140" s="190"/>
      <c r="H140" s="190"/>
      <c r="I140" s="190"/>
      <c r="J140" s="190"/>
      <c r="K140" s="190"/>
      <c r="L140" s="190"/>
      <c r="M140" s="190"/>
      <c r="N140" s="190"/>
      <c r="O140" s="190"/>
      <c r="P140" s="190"/>
      <c r="Q140" s="190"/>
      <c r="R140" s="190"/>
      <c r="S140" s="190"/>
      <c r="T140" s="190"/>
      <c r="U140" s="190"/>
      <c r="V140" s="190"/>
      <c r="W140" s="190"/>
      <c r="X140" s="190"/>
      <c r="Y140" s="190"/>
      <c r="Z140" s="190"/>
      <c r="AA140" s="190"/>
      <c r="AB140" s="190"/>
      <c r="AC140" s="190"/>
      <c r="AD140" s="190"/>
      <c r="AE140" s="190"/>
      <c r="AF140" s="190"/>
      <c r="AG140" s="190"/>
      <c r="AH140" s="190"/>
      <c r="AI140" s="190"/>
      <c r="AJ140" s="190"/>
      <c r="AK140" s="190"/>
      <c r="AL140" s="190"/>
      <c r="AM140" s="190"/>
      <c r="AN140" s="190"/>
      <c r="AO140" s="190"/>
      <c r="AP140" s="190"/>
      <c r="AQ140" s="190"/>
      <c r="AR140" s="190"/>
      <c r="AS140" s="190"/>
      <c r="AT140" s="190"/>
      <c r="AU140" s="190"/>
      <c r="AV140" s="190"/>
      <c r="AW140" s="190"/>
      <c r="AX140" s="190"/>
      <c r="AY140" s="190"/>
      <c r="AZ140" s="190"/>
      <c r="BA140" s="190"/>
    </row>
    <row r="141" spans="1:53" ht="12.75" x14ac:dyDescent="0.2">
      <c r="A141" s="192"/>
      <c r="B141" s="190"/>
      <c r="C141" s="190"/>
      <c r="D141" s="190"/>
      <c r="E141" s="190"/>
      <c r="F141" s="190"/>
      <c r="G141" s="190"/>
      <c r="H141" s="190"/>
      <c r="I141" s="190"/>
      <c r="J141" s="190"/>
      <c r="K141" s="190"/>
      <c r="L141" s="190"/>
      <c r="M141" s="190"/>
      <c r="N141" s="190"/>
      <c r="O141" s="190"/>
      <c r="P141" s="190"/>
      <c r="Q141" s="190"/>
      <c r="R141" s="190"/>
      <c r="S141" s="190"/>
      <c r="T141" s="190"/>
      <c r="U141" s="190"/>
      <c r="V141" s="190"/>
      <c r="W141" s="190"/>
      <c r="X141" s="190"/>
      <c r="Y141" s="190"/>
      <c r="Z141" s="190"/>
      <c r="AA141" s="190"/>
      <c r="AB141" s="190"/>
      <c r="AC141" s="190"/>
      <c r="AD141" s="190"/>
      <c r="AE141" s="190"/>
      <c r="AF141" s="190"/>
      <c r="AG141" s="190"/>
      <c r="AH141" s="190"/>
      <c r="AI141" s="190"/>
      <c r="AJ141" s="190"/>
      <c r="AK141" s="190"/>
      <c r="AL141" s="190"/>
      <c r="AM141" s="190"/>
      <c r="AN141" s="190"/>
      <c r="AO141" s="190"/>
      <c r="AP141" s="190"/>
      <c r="AQ141" s="190"/>
      <c r="AR141" s="190"/>
      <c r="AS141" s="190"/>
      <c r="AT141" s="190"/>
      <c r="AU141" s="190"/>
      <c r="AV141" s="190"/>
      <c r="AW141" s="190"/>
      <c r="AX141" s="190"/>
      <c r="AY141" s="190"/>
      <c r="AZ141" s="190"/>
      <c r="BA141" s="190"/>
    </row>
    <row r="142" spans="1:53" ht="12.75" x14ac:dyDescent="0.2">
      <c r="A142" s="192"/>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Q142" s="190"/>
      <c r="AR142" s="190"/>
      <c r="AS142" s="190"/>
      <c r="AT142" s="190"/>
      <c r="AU142" s="190"/>
      <c r="AV142" s="190"/>
      <c r="AW142" s="190"/>
      <c r="AX142" s="190"/>
      <c r="AY142" s="190"/>
      <c r="AZ142" s="190"/>
      <c r="BA142" s="190"/>
    </row>
    <row r="143" spans="1:53" ht="12.75" x14ac:dyDescent="0.2">
      <c r="A143" s="192"/>
      <c r="B143" s="190"/>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c r="AT143" s="190"/>
      <c r="AU143" s="190"/>
      <c r="AV143" s="190"/>
      <c r="AW143" s="190"/>
      <c r="AX143" s="190"/>
      <c r="AY143" s="190"/>
      <c r="AZ143" s="190"/>
      <c r="BA143" s="190"/>
    </row>
    <row r="144" spans="1:53" ht="12.75" x14ac:dyDescent="0.2">
      <c r="A144" s="192"/>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c r="AT144" s="190"/>
      <c r="AU144" s="190"/>
      <c r="AV144" s="190"/>
      <c r="AW144" s="190"/>
      <c r="AX144" s="190"/>
      <c r="AY144" s="190"/>
      <c r="AZ144" s="190"/>
      <c r="BA144" s="190"/>
    </row>
    <row r="145" spans="1:53" ht="12.75" x14ac:dyDescent="0.2">
      <c r="A145" s="192"/>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c r="AT145" s="190"/>
      <c r="AU145" s="190"/>
      <c r="AV145" s="190"/>
      <c r="AW145" s="190"/>
      <c r="AX145" s="190"/>
      <c r="AY145" s="190"/>
      <c r="AZ145" s="190"/>
      <c r="BA145" s="190"/>
    </row>
    <row r="146" spans="1:53" ht="12.75" x14ac:dyDescent="0.2">
      <c r="A146" s="192"/>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row>
    <row r="147" spans="1:53" ht="12.75" x14ac:dyDescent="0.2">
      <c r="A147" s="192"/>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row>
    <row r="148" spans="1:53" ht="12.75" x14ac:dyDescent="0.2">
      <c r="A148" s="192"/>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row>
    <row r="149" spans="1:53" ht="12.75"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row>
    <row r="150" spans="1:53" ht="12.75"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row>
    <row r="151" spans="1:53" ht="12.75" x14ac:dyDescent="0.2">
      <c r="A151" s="191"/>
      <c r="B151" s="189"/>
      <c r="C151" s="189"/>
      <c r="D151" s="189"/>
      <c r="E151" s="189"/>
      <c r="F151" s="189"/>
      <c r="G151" s="189"/>
      <c r="H151" s="189"/>
      <c r="I151" s="189"/>
      <c r="J151" s="189"/>
      <c r="K151" s="189"/>
      <c r="L151" s="189"/>
      <c r="M151" s="189"/>
      <c r="N151" s="189"/>
      <c r="O151" s="189"/>
      <c r="P151" s="189"/>
      <c r="Q151" s="189"/>
      <c r="R151" s="189"/>
      <c r="S151" s="189"/>
      <c r="T151" s="189"/>
      <c r="U151" s="189"/>
      <c r="V151" s="189"/>
      <c r="W151" s="189"/>
      <c r="X151" s="189"/>
      <c r="Y151" s="189"/>
      <c r="Z151" s="189"/>
      <c r="AA151" s="189"/>
      <c r="AB151" s="189"/>
      <c r="AC151" s="189"/>
      <c r="AD151" s="189"/>
      <c r="AE151" s="189"/>
      <c r="AF151" s="189"/>
      <c r="AG151" s="189"/>
      <c r="AH151" s="189"/>
      <c r="AI151" s="189"/>
      <c r="AJ151" s="189"/>
      <c r="AK151" s="189"/>
      <c r="AL151" s="189"/>
      <c r="AM151" s="189"/>
      <c r="AN151" s="189"/>
      <c r="AO151" s="189"/>
      <c r="AP151" s="189"/>
      <c r="AQ151" s="189"/>
      <c r="AR151" s="189"/>
      <c r="AS151" s="189"/>
      <c r="AT151" s="189"/>
      <c r="AU151" s="189"/>
      <c r="AV151" s="189"/>
      <c r="AW151" s="189"/>
      <c r="AX151" s="189"/>
      <c r="AY151" s="189"/>
      <c r="AZ151" s="189"/>
      <c r="BA151" s="189"/>
    </row>
    <row r="152" spans="1:53" ht="12.75" x14ac:dyDescent="0.2">
      <c r="A152" s="191"/>
      <c r="B152" s="189"/>
      <c r="C152" s="189"/>
      <c r="D152" s="189"/>
      <c r="E152" s="189"/>
      <c r="F152" s="189"/>
      <c r="G152" s="189"/>
      <c r="H152" s="189"/>
      <c r="I152" s="189"/>
      <c r="J152" s="189"/>
      <c r="K152" s="189"/>
      <c r="L152" s="189"/>
      <c r="M152" s="189"/>
      <c r="N152" s="189"/>
      <c r="O152" s="189"/>
      <c r="P152" s="189"/>
      <c r="Q152" s="189"/>
      <c r="R152" s="189"/>
      <c r="S152" s="189"/>
      <c r="T152" s="189"/>
      <c r="U152" s="189"/>
      <c r="V152" s="189"/>
      <c r="W152" s="189"/>
      <c r="X152" s="189"/>
      <c r="Y152" s="189"/>
      <c r="Z152" s="189"/>
      <c r="AA152" s="189"/>
      <c r="AB152" s="189"/>
      <c r="AC152" s="189"/>
      <c r="AD152" s="189"/>
      <c r="AE152" s="189"/>
      <c r="AF152" s="189"/>
      <c r="AG152" s="189"/>
      <c r="AH152" s="189"/>
      <c r="AI152" s="189"/>
      <c r="AJ152" s="189"/>
      <c r="AK152" s="189"/>
      <c r="AL152" s="189"/>
      <c r="AM152" s="189"/>
      <c r="AN152" s="189"/>
      <c r="AO152" s="189"/>
      <c r="AP152" s="189"/>
      <c r="AQ152" s="189"/>
      <c r="AR152" s="189"/>
      <c r="AS152" s="189"/>
      <c r="AT152" s="189"/>
      <c r="AU152" s="189"/>
      <c r="AV152" s="189"/>
      <c r="AW152" s="189"/>
      <c r="AX152" s="189"/>
      <c r="AY152" s="189"/>
      <c r="AZ152" s="189"/>
      <c r="BA152" s="189"/>
    </row>
    <row r="153" spans="1:53" ht="12.75" x14ac:dyDescent="0.2">
      <c r="A153" s="191"/>
      <c r="B153" s="189"/>
      <c r="C153" s="189"/>
      <c r="D153" s="189"/>
      <c r="E153" s="189"/>
      <c r="F153" s="189"/>
      <c r="G153" s="189"/>
      <c r="H153" s="189"/>
      <c r="I153" s="189"/>
      <c r="J153" s="189"/>
      <c r="K153" s="189"/>
      <c r="L153" s="189"/>
      <c r="M153" s="189"/>
      <c r="N153" s="189"/>
      <c r="O153" s="189"/>
      <c r="P153" s="189"/>
      <c r="Q153" s="189"/>
      <c r="R153" s="189"/>
      <c r="S153" s="189"/>
      <c r="T153" s="189"/>
      <c r="U153" s="189"/>
      <c r="V153" s="189"/>
      <c r="W153" s="189"/>
      <c r="X153" s="189"/>
      <c r="Y153" s="189"/>
      <c r="Z153" s="189"/>
      <c r="AA153" s="189"/>
      <c r="AB153" s="189"/>
      <c r="AC153" s="189"/>
      <c r="AD153" s="189"/>
      <c r="AE153" s="189"/>
      <c r="AF153" s="189"/>
      <c r="AG153" s="189"/>
      <c r="AH153" s="189"/>
      <c r="AI153" s="189"/>
      <c r="AJ153" s="189"/>
      <c r="AK153" s="189"/>
      <c r="AL153" s="189"/>
      <c r="AM153" s="189"/>
      <c r="AN153" s="189"/>
      <c r="AO153" s="189"/>
      <c r="AP153" s="189"/>
      <c r="AQ153" s="189"/>
      <c r="AR153" s="189"/>
      <c r="AS153" s="189"/>
      <c r="AT153" s="189"/>
      <c r="AU153" s="189"/>
      <c r="AV153" s="189"/>
      <c r="AW153" s="189"/>
      <c r="AX153" s="189"/>
      <c r="AY153" s="189"/>
      <c r="AZ153" s="189"/>
      <c r="BA153" s="189"/>
    </row>
    <row r="154" spans="1:53" ht="12.75" x14ac:dyDescent="0.2">
      <c r="A154" s="191"/>
      <c r="B154" s="189"/>
      <c r="C154" s="189"/>
      <c r="D154" s="189"/>
      <c r="E154" s="189"/>
      <c r="F154" s="189"/>
      <c r="G154" s="189"/>
      <c r="H154" s="189"/>
      <c r="I154" s="189"/>
      <c r="J154" s="189"/>
      <c r="K154" s="189"/>
      <c r="L154" s="189"/>
      <c r="M154" s="189"/>
      <c r="N154" s="189"/>
      <c r="O154" s="189"/>
      <c r="P154" s="189"/>
      <c r="Q154" s="189"/>
      <c r="R154" s="189"/>
      <c r="S154" s="189"/>
      <c r="T154" s="189"/>
      <c r="U154" s="189"/>
      <c r="V154" s="189"/>
      <c r="W154" s="189"/>
      <c r="X154" s="189"/>
      <c r="Y154" s="189"/>
      <c r="Z154" s="189"/>
      <c r="AA154" s="189"/>
      <c r="AB154" s="189"/>
      <c r="AC154" s="189"/>
      <c r="AD154" s="189"/>
      <c r="AE154" s="189"/>
      <c r="AF154" s="189"/>
      <c r="AG154" s="189"/>
      <c r="AH154" s="189"/>
      <c r="AI154" s="189"/>
      <c r="AJ154" s="189"/>
      <c r="AK154" s="189"/>
      <c r="AL154" s="189"/>
      <c r="AM154" s="189"/>
      <c r="AN154" s="189"/>
      <c r="AO154" s="189"/>
      <c r="AP154" s="189"/>
      <c r="AQ154" s="189"/>
      <c r="AR154" s="189"/>
      <c r="AS154" s="189"/>
      <c r="AT154" s="189"/>
      <c r="AU154" s="189"/>
      <c r="AV154" s="189"/>
      <c r="AW154" s="189"/>
      <c r="AX154" s="189"/>
      <c r="AY154" s="189"/>
      <c r="AZ154" s="189"/>
      <c r="BA154" s="189"/>
    </row>
    <row r="155" spans="1:53" ht="12.75" x14ac:dyDescent="0.2">
      <c r="A155" s="191"/>
      <c r="B155" s="189"/>
      <c r="C155" s="189"/>
      <c r="D155" s="189"/>
      <c r="E155" s="189"/>
      <c r="F155" s="189"/>
      <c r="G155" s="189"/>
      <c r="H155" s="189"/>
      <c r="I155" s="189"/>
      <c r="J155" s="189"/>
      <c r="K155" s="189"/>
      <c r="L155" s="189"/>
      <c r="M155" s="189"/>
      <c r="N155" s="189"/>
      <c r="O155" s="189"/>
      <c r="P155" s="189"/>
      <c r="Q155" s="189"/>
      <c r="R155" s="189"/>
      <c r="S155" s="189"/>
      <c r="T155" s="189"/>
      <c r="U155" s="189"/>
      <c r="V155" s="189"/>
      <c r="W155" s="189"/>
      <c r="X155" s="189"/>
      <c r="Y155" s="189"/>
      <c r="Z155" s="189"/>
      <c r="AA155" s="189"/>
      <c r="AB155" s="189"/>
      <c r="AC155" s="189"/>
      <c r="AD155" s="189"/>
      <c r="AE155" s="189"/>
      <c r="AF155" s="189"/>
      <c r="AG155" s="189"/>
      <c r="AH155" s="189"/>
      <c r="AI155" s="189"/>
      <c r="AJ155" s="189"/>
      <c r="AK155" s="189"/>
      <c r="AL155" s="189"/>
      <c r="AM155" s="189"/>
      <c r="AN155" s="189"/>
      <c r="AO155" s="189"/>
      <c r="AP155" s="189"/>
      <c r="AQ155" s="189"/>
      <c r="AR155" s="189"/>
      <c r="AS155" s="189"/>
      <c r="AT155" s="189"/>
      <c r="AU155" s="189"/>
      <c r="AV155" s="189"/>
      <c r="AW155" s="189"/>
      <c r="AX155" s="189"/>
      <c r="AY155" s="189"/>
      <c r="AZ155" s="189"/>
      <c r="BA155" s="189"/>
    </row>
    <row r="156" spans="1:53" ht="12.75" x14ac:dyDescent="0.2">
      <c r="A156" s="191"/>
      <c r="B156" s="189"/>
      <c r="C156" s="189"/>
      <c r="D156" s="189"/>
      <c r="E156" s="189"/>
      <c r="F156" s="189"/>
      <c r="G156" s="189"/>
      <c r="H156" s="189"/>
      <c r="I156" s="189"/>
      <c r="J156" s="189"/>
      <c r="K156" s="189"/>
      <c r="L156" s="189"/>
      <c r="M156" s="189"/>
      <c r="N156" s="189"/>
      <c r="O156" s="189"/>
      <c r="P156" s="189"/>
      <c r="Q156" s="189"/>
      <c r="R156" s="189"/>
      <c r="S156" s="189"/>
      <c r="T156" s="189"/>
      <c r="U156" s="189"/>
      <c r="V156" s="189"/>
      <c r="W156" s="189"/>
      <c r="X156" s="189"/>
      <c r="Y156" s="189"/>
      <c r="Z156" s="189"/>
      <c r="AA156" s="189"/>
      <c r="AB156" s="189"/>
      <c r="AC156" s="189"/>
      <c r="AD156" s="189"/>
      <c r="AE156" s="189"/>
      <c r="AF156" s="189"/>
      <c r="AG156" s="189"/>
      <c r="AH156" s="189"/>
      <c r="AI156" s="189"/>
      <c r="AJ156" s="189"/>
      <c r="AK156" s="189"/>
      <c r="AL156" s="189"/>
      <c r="AM156" s="189"/>
      <c r="AN156" s="189"/>
      <c r="AO156" s="189"/>
      <c r="AP156" s="189"/>
      <c r="AQ156" s="189"/>
      <c r="AR156" s="189"/>
      <c r="AS156" s="189"/>
      <c r="AT156" s="189"/>
      <c r="AU156" s="189"/>
      <c r="AV156" s="189"/>
      <c r="AW156" s="189"/>
      <c r="AX156" s="189"/>
      <c r="AY156" s="189"/>
      <c r="AZ156" s="189"/>
      <c r="BA156" s="189"/>
    </row>
    <row r="157" spans="1:53" ht="12.75" x14ac:dyDescent="0.2">
      <c r="A157" s="191"/>
      <c r="B157" s="189"/>
      <c r="C157" s="189"/>
      <c r="D157" s="189"/>
      <c r="E157" s="189"/>
      <c r="F157" s="189"/>
      <c r="G157" s="189"/>
      <c r="H157" s="189"/>
      <c r="I157" s="189"/>
      <c r="J157" s="189"/>
      <c r="K157" s="189"/>
      <c r="L157" s="189"/>
      <c r="M157" s="189"/>
      <c r="N157" s="189"/>
      <c r="O157" s="189"/>
      <c r="P157" s="189"/>
      <c r="Q157" s="189"/>
      <c r="R157" s="189"/>
      <c r="S157" s="189"/>
      <c r="T157" s="189"/>
      <c r="U157" s="189"/>
      <c r="V157" s="189"/>
      <c r="W157" s="189"/>
      <c r="X157" s="189"/>
      <c r="Y157" s="189"/>
      <c r="Z157" s="189"/>
      <c r="AA157" s="189"/>
      <c r="AB157" s="189"/>
      <c r="AC157" s="189"/>
      <c r="AD157" s="189"/>
      <c r="AE157" s="189"/>
      <c r="AF157" s="189"/>
      <c r="AG157" s="189"/>
      <c r="AH157" s="189"/>
      <c r="AI157" s="189"/>
      <c r="AJ157" s="189"/>
      <c r="AK157" s="189"/>
      <c r="AL157" s="189"/>
      <c r="AM157" s="189"/>
      <c r="AN157" s="189"/>
      <c r="AO157" s="189"/>
      <c r="AP157" s="189"/>
      <c r="AQ157" s="189"/>
      <c r="AR157" s="189"/>
      <c r="AS157" s="189"/>
      <c r="AT157" s="189"/>
      <c r="AU157" s="189"/>
      <c r="AV157" s="189"/>
      <c r="AW157" s="189"/>
      <c r="AX157" s="189"/>
      <c r="AY157" s="189"/>
      <c r="AZ157" s="189"/>
      <c r="BA157" s="189"/>
    </row>
    <row r="158" spans="1:53" ht="12.75" x14ac:dyDescent="0.2">
      <c r="A158" s="191"/>
      <c r="B158" s="189"/>
      <c r="C158" s="189"/>
      <c r="D158" s="189"/>
      <c r="E158" s="189"/>
      <c r="F158" s="189"/>
      <c r="G158" s="189"/>
      <c r="H158" s="189"/>
      <c r="I158" s="189"/>
      <c r="J158" s="189"/>
      <c r="K158" s="189"/>
      <c r="L158" s="189"/>
      <c r="M158" s="189"/>
      <c r="N158" s="189"/>
      <c r="O158" s="189"/>
      <c r="P158" s="189"/>
      <c r="Q158" s="189"/>
      <c r="R158" s="189"/>
      <c r="S158" s="189"/>
      <c r="T158" s="189"/>
      <c r="U158" s="189"/>
      <c r="V158" s="189"/>
      <c r="W158" s="189"/>
      <c r="X158" s="189"/>
      <c r="Y158" s="189"/>
      <c r="Z158" s="189"/>
      <c r="AA158" s="189"/>
      <c r="AB158" s="189"/>
      <c r="AC158" s="189"/>
      <c r="AD158" s="189"/>
      <c r="AE158" s="189"/>
      <c r="AF158" s="189"/>
      <c r="AG158" s="189"/>
      <c r="AH158" s="189"/>
      <c r="AI158" s="189"/>
      <c r="AJ158" s="189"/>
      <c r="AK158" s="189"/>
      <c r="AL158" s="189"/>
      <c r="AM158" s="189"/>
      <c r="AN158" s="189"/>
      <c r="AO158" s="189"/>
      <c r="AP158" s="189"/>
      <c r="AQ158" s="189"/>
      <c r="AR158" s="189"/>
      <c r="AS158" s="189"/>
      <c r="AT158" s="189"/>
      <c r="AU158" s="189"/>
      <c r="AV158" s="189"/>
      <c r="AW158" s="189"/>
      <c r="AX158" s="189"/>
      <c r="AY158" s="189"/>
      <c r="AZ158" s="189"/>
      <c r="BA158" s="189"/>
    </row>
    <row r="159" spans="1:53" ht="12.75" x14ac:dyDescent="0.2">
      <c r="A159" s="191"/>
      <c r="B159" s="189"/>
      <c r="C159" s="189"/>
      <c r="D159" s="189"/>
      <c r="E159" s="189"/>
      <c r="F159" s="189"/>
      <c r="G159" s="189"/>
      <c r="H159" s="189"/>
      <c r="I159" s="189"/>
      <c r="J159" s="189"/>
      <c r="K159" s="189"/>
      <c r="L159" s="189"/>
      <c r="M159" s="189"/>
      <c r="N159" s="189"/>
      <c r="O159" s="189"/>
      <c r="P159" s="189"/>
      <c r="Q159" s="189"/>
      <c r="R159" s="189"/>
      <c r="S159" s="189"/>
      <c r="T159" s="189"/>
      <c r="U159" s="189"/>
      <c r="V159" s="189"/>
      <c r="W159" s="189"/>
      <c r="X159" s="189"/>
      <c r="Y159" s="189"/>
      <c r="Z159" s="189"/>
      <c r="AA159" s="189"/>
      <c r="AB159" s="189"/>
      <c r="AC159" s="189"/>
      <c r="AD159" s="189"/>
      <c r="AE159" s="189"/>
      <c r="AF159" s="189"/>
      <c r="AG159" s="189"/>
      <c r="AH159" s="189"/>
      <c r="AI159" s="189"/>
      <c r="AJ159" s="189"/>
      <c r="AK159" s="189"/>
      <c r="AL159" s="189"/>
      <c r="AM159" s="189"/>
      <c r="AN159" s="189"/>
      <c r="AO159" s="189"/>
      <c r="AP159" s="189"/>
      <c r="AQ159" s="189"/>
      <c r="AR159" s="189"/>
      <c r="AS159" s="189"/>
      <c r="AT159" s="189"/>
      <c r="AU159" s="189"/>
      <c r="AV159" s="189"/>
      <c r="AW159" s="189"/>
      <c r="AX159" s="189"/>
      <c r="AY159" s="189"/>
      <c r="AZ159" s="189"/>
      <c r="BA159" s="189"/>
    </row>
    <row r="160" spans="1:53" ht="12.75" x14ac:dyDescent="0.2">
      <c r="A160" s="191"/>
      <c r="B160" s="189"/>
      <c r="C160" s="189"/>
      <c r="D160" s="189"/>
      <c r="E160" s="189"/>
      <c r="F160" s="189"/>
      <c r="G160" s="189"/>
      <c r="H160" s="189"/>
      <c r="I160" s="189"/>
      <c r="J160" s="189"/>
      <c r="K160" s="189"/>
      <c r="L160" s="189"/>
      <c r="M160" s="189"/>
      <c r="N160" s="189"/>
      <c r="O160" s="189"/>
      <c r="P160" s="189"/>
      <c r="Q160" s="189"/>
      <c r="R160" s="189"/>
      <c r="S160" s="189"/>
      <c r="T160" s="189"/>
      <c r="U160" s="189"/>
      <c r="V160" s="189"/>
      <c r="W160" s="189"/>
      <c r="X160" s="189"/>
      <c r="Y160" s="189"/>
      <c r="Z160" s="189"/>
      <c r="AA160" s="189"/>
      <c r="AB160" s="189"/>
      <c r="AC160" s="189"/>
      <c r="AD160" s="189"/>
      <c r="AE160" s="189"/>
      <c r="AF160" s="189"/>
      <c r="AG160" s="189"/>
      <c r="AH160" s="189"/>
      <c r="AI160" s="189"/>
      <c r="AJ160" s="189"/>
      <c r="AK160" s="189"/>
      <c r="AL160" s="189"/>
      <c r="AM160" s="189"/>
      <c r="AN160" s="189"/>
      <c r="AO160" s="189"/>
      <c r="AP160" s="189"/>
      <c r="AQ160" s="189"/>
      <c r="AR160" s="189"/>
      <c r="AS160" s="189"/>
      <c r="AT160" s="189"/>
      <c r="AU160" s="189"/>
      <c r="AV160" s="189"/>
      <c r="AW160" s="189"/>
      <c r="AX160" s="189"/>
      <c r="AY160" s="189"/>
      <c r="AZ160" s="189"/>
      <c r="BA160" s="189"/>
    </row>
    <row r="161" spans="1:53" ht="12.75" x14ac:dyDescent="0.2">
      <c r="A161" s="191"/>
      <c r="B161" s="189"/>
      <c r="C161" s="189"/>
      <c r="D161" s="189"/>
      <c r="E161" s="189"/>
      <c r="F161" s="189"/>
      <c r="G161" s="189"/>
      <c r="H161" s="189"/>
      <c r="I161" s="189"/>
      <c r="J161" s="189"/>
      <c r="K161" s="189"/>
      <c r="L161" s="189"/>
      <c r="M161" s="189"/>
      <c r="N161" s="189"/>
      <c r="O161" s="189"/>
      <c r="P161" s="189"/>
      <c r="Q161" s="189"/>
      <c r="R161" s="189"/>
      <c r="S161" s="189"/>
      <c r="T161" s="189"/>
      <c r="U161" s="189"/>
      <c r="V161" s="189"/>
      <c r="W161" s="189"/>
      <c r="X161" s="189"/>
      <c r="Y161" s="189"/>
      <c r="Z161" s="189"/>
      <c r="AA161" s="189"/>
      <c r="AB161" s="189"/>
      <c r="AC161" s="189"/>
      <c r="AD161" s="189"/>
      <c r="AE161" s="189"/>
      <c r="AF161" s="189"/>
      <c r="AG161" s="189"/>
      <c r="AH161" s="189"/>
      <c r="AI161" s="189"/>
      <c r="AJ161" s="189"/>
      <c r="AK161" s="189"/>
      <c r="AL161" s="189"/>
      <c r="AM161" s="189"/>
      <c r="AN161" s="189"/>
      <c r="AO161" s="189"/>
      <c r="AP161" s="189"/>
      <c r="AQ161" s="189"/>
      <c r="AR161" s="189"/>
      <c r="AS161" s="189"/>
      <c r="AT161" s="189"/>
      <c r="AU161" s="189"/>
      <c r="AV161" s="189"/>
      <c r="AW161" s="189"/>
      <c r="AX161" s="189"/>
      <c r="AY161" s="189"/>
      <c r="AZ161" s="189"/>
      <c r="BA161" s="189"/>
    </row>
    <row r="162" spans="1:53" ht="12.75" x14ac:dyDescent="0.2">
      <c r="A162" s="191"/>
      <c r="B162" s="189"/>
      <c r="C162" s="189"/>
      <c r="D162" s="189"/>
      <c r="E162" s="189"/>
      <c r="F162" s="189"/>
      <c r="G162" s="189"/>
      <c r="H162" s="189"/>
      <c r="I162" s="189"/>
      <c r="J162" s="189"/>
      <c r="K162" s="189"/>
      <c r="L162" s="189"/>
      <c r="M162" s="189"/>
      <c r="N162" s="189"/>
      <c r="O162" s="189"/>
      <c r="P162" s="189"/>
      <c r="Q162" s="189"/>
      <c r="R162" s="189"/>
      <c r="S162" s="189"/>
      <c r="T162" s="189"/>
      <c r="U162" s="189"/>
      <c r="V162" s="189"/>
      <c r="W162" s="189"/>
      <c r="X162" s="189"/>
      <c r="Y162" s="189"/>
      <c r="Z162" s="189"/>
      <c r="AA162" s="189"/>
      <c r="AB162" s="189"/>
      <c r="AC162" s="189"/>
      <c r="AD162" s="189"/>
      <c r="AE162" s="189"/>
      <c r="AF162" s="189"/>
      <c r="AG162" s="189"/>
      <c r="AH162" s="189"/>
      <c r="AI162" s="189"/>
      <c r="AJ162" s="189"/>
      <c r="AK162" s="189"/>
      <c r="AL162" s="189"/>
      <c r="AM162" s="189"/>
      <c r="AN162" s="189"/>
      <c r="AO162" s="189"/>
      <c r="AP162" s="189"/>
      <c r="AQ162" s="189"/>
      <c r="AR162" s="189"/>
      <c r="AS162" s="189"/>
      <c r="AT162" s="189"/>
      <c r="AU162" s="189"/>
      <c r="AV162" s="189"/>
      <c r="AW162" s="189"/>
      <c r="AX162" s="189"/>
      <c r="AY162" s="189"/>
      <c r="AZ162" s="189"/>
      <c r="BA162" s="189"/>
    </row>
    <row r="163" spans="1:53" ht="12.75" x14ac:dyDescent="0.2">
      <c r="A163" s="191"/>
      <c r="B163" s="189"/>
      <c r="C163" s="189"/>
      <c r="D163" s="189"/>
      <c r="E163" s="189"/>
      <c r="F163" s="189"/>
      <c r="G163" s="189"/>
      <c r="H163" s="189"/>
      <c r="I163" s="189"/>
      <c r="J163" s="189"/>
      <c r="K163" s="189"/>
      <c r="L163" s="189"/>
      <c r="M163" s="189"/>
      <c r="N163" s="189"/>
      <c r="O163" s="189"/>
      <c r="P163" s="189"/>
      <c r="Q163" s="189"/>
      <c r="R163" s="189"/>
      <c r="S163" s="189"/>
      <c r="T163" s="189"/>
      <c r="U163" s="189"/>
      <c r="V163" s="189"/>
      <c r="W163" s="189"/>
      <c r="X163" s="189"/>
      <c r="Y163" s="189"/>
      <c r="Z163" s="189"/>
      <c r="AA163" s="189"/>
      <c r="AB163" s="189"/>
      <c r="AC163" s="189"/>
      <c r="AD163" s="189"/>
      <c r="AE163" s="189"/>
      <c r="AF163" s="189"/>
      <c r="AG163" s="189"/>
      <c r="AH163" s="189"/>
      <c r="AI163" s="189"/>
      <c r="AJ163" s="189"/>
      <c r="AK163" s="189"/>
      <c r="AL163" s="189"/>
      <c r="AM163" s="189"/>
      <c r="AN163" s="189"/>
      <c r="AO163" s="189"/>
      <c r="AP163" s="189"/>
      <c r="AQ163" s="189"/>
      <c r="AR163" s="189"/>
      <c r="AS163" s="189"/>
      <c r="AT163" s="189"/>
      <c r="AU163" s="189"/>
      <c r="AV163" s="189"/>
      <c r="AW163" s="189"/>
      <c r="AX163" s="189"/>
      <c r="AY163" s="189"/>
      <c r="AZ163" s="189"/>
      <c r="BA163" s="189"/>
    </row>
    <row r="164" spans="1:53" ht="12.75" x14ac:dyDescent="0.2">
      <c r="A164" s="191"/>
      <c r="B164" s="189"/>
      <c r="C164" s="189"/>
      <c r="D164" s="189"/>
      <c r="E164" s="189"/>
      <c r="F164" s="189"/>
      <c r="G164" s="189"/>
      <c r="H164" s="189"/>
      <c r="I164" s="189"/>
      <c r="J164" s="189"/>
      <c r="K164" s="189"/>
      <c r="L164" s="189"/>
      <c r="M164" s="189"/>
      <c r="N164" s="189"/>
      <c r="O164" s="189"/>
      <c r="P164" s="189"/>
      <c r="Q164" s="189"/>
      <c r="R164" s="189"/>
      <c r="S164" s="189"/>
      <c r="T164" s="189"/>
      <c r="U164" s="189"/>
      <c r="V164" s="189"/>
      <c r="W164" s="189"/>
      <c r="X164" s="189"/>
      <c r="Y164" s="189"/>
      <c r="Z164" s="189"/>
      <c r="AA164" s="189"/>
      <c r="AB164" s="189"/>
      <c r="AC164" s="189"/>
      <c r="AD164" s="189"/>
      <c r="AE164" s="189"/>
      <c r="AF164" s="189"/>
      <c r="AG164" s="189"/>
      <c r="AH164" s="189"/>
      <c r="AI164" s="189"/>
      <c r="AJ164" s="189"/>
      <c r="AK164" s="189"/>
      <c r="AL164" s="189"/>
      <c r="AM164" s="189"/>
      <c r="AN164" s="189"/>
      <c r="AO164" s="189"/>
      <c r="AP164" s="189"/>
      <c r="AQ164" s="189"/>
      <c r="AR164" s="189"/>
      <c r="AS164" s="189"/>
      <c r="AT164" s="189"/>
      <c r="AU164" s="189"/>
      <c r="AV164" s="189"/>
      <c r="AW164" s="189"/>
      <c r="AX164" s="189"/>
      <c r="AY164" s="189"/>
      <c r="AZ164" s="189"/>
      <c r="BA164" s="189"/>
    </row>
    <row r="165" spans="1:53" ht="12.75" x14ac:dyDescent="0.2">
      <c r="A165" s="191"/>
      <c r="B165" s="189"/>
      <c r="C165" s="189"/>
      <c r="D165" s="189"/>
      <c r="E165" s="189"/>
      <c r="F165" s="189"/>
      <c r="G165" s="189"/>
      <c r="H165" s="189"/>
      <c r="I165" s="189"/>
      <c r="J165" s="189"/>
      <c r="K165" s="189"/>
      <c r="L165" s="189"/>
      <c r="M165" s="189"/>
      <c r="N165" s="189"/>
      <c r="O165" s="189"/>
      <c r="P165" s="189"/>
      <c r="Q165" s="189"/>
      <c r="R165" s="189"/>
      <c r="S165" s="189"/>
      <c r="T165" s="189"/>
      <c r="U165" s="189"/>
      <c r="V165" s="189"/>
      <c r="W165" s="189"/>
      <c r="X165" s="189"/>
      <c r="Y165" s="189"/>
      <c r="Z165" s="189"/>
      <c r="AA165" s="189"/>
      <c r="AB165" s="189"/>
      <c r="AC165" s="189"/>
      <c r="AD165" s="189"/>
      <c r="AE165" s="189"/>
      <c r="AF165" s="189"/>
      <c r="AG165" s="189"/>
      <c r="AH165" s="189"/>
      <c r="AI165" s="189"/>
      <c r="AJ165" s="189"/>
      <c r="AK165" s="189"/>
      <c r="AL165" s="189"/>
      <c r="AM165" s="189"/>
      <c r="AN165" s="189"/>
      <c r="AO165" s="189"/>
      <c r="AP165" s="189"/>
      <c r="AQ165" s="189"/>
      <c r="AR165" s="189"/>
      <c r="AS165" s="189"/>
      <c r="AT165" s="189"/>
      <c r="AU165" s="189"/>
      <c r="AV165" s="189"/>
      <c r="AW165" s="189"/>
      <c r="AX165" s="189"/>
      <c r="AY165" s="189"/>
      <c r="AZ165" s="189"/>
      <c r="BA165" s="189"/>
    </row>
    <row r="166" spans="1:53" ht="12.75" x14ac:dyDescent="0.2">
      <c r="A166" s="191"/>
      <c r="B166" s="189"/>
      <c r="C166" s="189"/>
      <c r="D166" s="189"/>
      <c r="E166" s="189"/>
      <c r="F166" s="189"/>
      <c r="G166" s="189"/>
      <c r="H166" s="189"/>
      <c r="I166" s="189"/>
      <c r="J166" s="189"/>
      <c r="K166" s="189"/>
      <c r="L166" s="189"/>
      <c r="M166" s="189"/>
      <c r="N166" s="189"/>
      <c r="O166" s="189"/>
      <c r="P166" s="189"/>
      <c r="Q166" s="189"/>
      <c r="R166" s="189"/>
      <c r="S166" s="189"/>
      <c r="T166" s="189"/>
      <c r="U166" s="189"/>
      <c r="V166" s="189"/>
      <c r="W166" s="189"/>
      <c r="X166" s="189"/>
      <c r="Y166" s="189"/>
      <c r="Z166" s="189"/>
      <c r="AA166" s="189"/>
      <c r="AB166" s="189"/>
      <c r="AC166" s="189"/>
      <c r="AD166" s="189"/>
      <c r="AE166" s="189"/>
      <c r="AF166" s="189"/>
      <c r="AG166" s="189"/>
      <c r="AH166" s="189"/>
      <c r="AI166" s="189"/>
      <c r="AJ166" s="189"/>
      <c r="AK166" s="189"/>
      <c r="AL166" s="189"/>
      <c r="AM166" s="189"/>
      <c r="AN166" s="189"/>
      <c r="AO166" s="189"/>
      <c r="AP166" s="189"/>
      <c r="AQ166" s="189"/>
      <c r="AR166" s="189"/>
      <c r="AS166" s="189"/>
      <c r="AT166" s="189"/>
      <c r="AU166" s="189"/>
      <c r="AV166" s="189"/>
      <c r="AW166" s="189"/>
      <c r="AX166" s="189"/>
      <c r="AY166" s="189"/>
      <c r="AZ166" s="189"/>
      <c r="BA166" s="189"/>
    </row>
    <row r="167" spans="1:53" ht="12.75" x14ac:dyDescent="0.2">
      <c r="A167" s="191"/>
      <c r="B167" s="189"/>
      <c r="C167" s="189"/>
      <c r="D167" s="189"/>
      <c r="E167" s="189"/>
      <c r="F167" s="189"/>
      <c r="G167" s="189"/>
      <c r="H167" s="189"/>
      <c r="I167" s="189"/>
      <c r="J167" s="189"/>
      <c r="K167" s="189"/>
      <c r="L167" s="189"/>
      <c r="M167" s="189"/>
      <c r="N167" s="189"/>
      <c r="O167" s="189"/>
      <c r="P167" s="189"/>
      <c r="Q167" s="189"/>
      <c r="R167" s="189"/>
      <c r="S167" s="189"/>
      <c r="T167" s="189"/>
      <c r="U167" s="189"/>
      <c r="V167" s="189"/>
      <c r="W167" s="189"/>
      <c r="X167" s="189"/>
      <c r="Y167" s="189"/>
      <c r="Z167" s="189"/>
      <c r="AA167" s="189"/>
      <c r="AB167" s="189"/>
      <c r="AC167" s="189"/>
      <c r="AD167" s="189"/>
      <c r="AE167" s="189"/>
      <c r="AF167" s="189"/>
      <c r="AG167" s="189"/>
      <c r="AH167" s="189"/>
      <c r="AI167" s="189"/>
      <c r="AJ167" s="189"/>
      <c r="AK167" s="189"/>
      <c r="AL167" s="189"/>
      <c r="AM167" s="189"/>
      <c r="AN167" s="189"/>
      <c r="AO167" s="189"/>
      <c r="AP167" s="189"/>
      <c r="AQ167" s="189"/>
      <c r="AR167" s="189"/>
      <c r="AS167" s="189"/>
      <c r="AT167" s="189"/>
      <c r="AU167" s="189"/>
      <c r="AV167" s="189"/>
      <c r="AW167" s="189"/>
      <c r="AX167" s="189"/>
      <c r="AY167" s="189"/>
      <c r="AZ167" s="189"/>
      <c r="BA167" s="189"/>
    </row>
    <row r="168" spans="1:53" ht="12.75" x14ac:dyDescent="0.2">
      <c r="A168" s="191"/>
      <c r="B168" s="189"/>
      <c r="C168" s="189"/>
      <c r="D168" s="189"/>
      <c r="E168" s="189"/>
      <c r="F168" s="189"/>
      <c r="G168" s="189"/>
      <c r="H168" s="189"/>
      <c r="I168" s="189"/>
      <c r="J168" s="189"/>
      <c r="K168" s="189"/>
      <c r="L168" s="189"/>
      <c r="M168" s="189"/>
      <c r="N168" s="189"/>
      <c r="O168" s="189"/>
      <c r="P168" s="189"/>
      <c r="Q168" s="189"/>
      <c r="R168" s="189"/>
      <c r="S168" s="189"/>
      <c r="T168" s="189"/>
      <c r="U168" s="189"/>
      <c r="V168" s="189"/>
      <c r="W168" s="189"/>
      <c r="X168" s="189"/>
      <c r="Y168" s="189"/>
      <c r="Z168" s="189"/>
      <c r="AA168" s="189"/>
      <c r="AB168" s="189"/>
      <c r="AC168" s="189"/>
      <c r="AD168" s="189"/>
      <c r="AE168" s="189"/>
      <c r="AF168" s="189"/>
      <c r="AG168" s="189"/>
      <c r="AH168" s="189"/>
      <c r="AI168" s="189"/>
      <c r="AJ168" s="189"/>
      <c r="AK168" s="189"/>
      <c r="AL168" s="189"/>
      <c r="AM168" s="189"/>
      <c r="AN168" s="189"/>
      <c r="AO168" s="189"/>
      <c r="AP168" s="189"/>
      <c r="AQ168" s="189"/>
      <c r="AR168" s="189"/>
      <c r="AS168" s="189"/>
      <c r="AT168" s="189"/>
      <c r="AU168" s="189"/>
      <c r="AV168" s="189"/>
      <c r="AW168" s="189"/>
      <c r="AX168" s="189"/>
      <c r="AY168" s="189"/>
      <c r="AZ168" s="189"/>
      <c r="BA168" s="189"/>
    </row>
    <row r="169" spans="1:53" ht="12.75" x14ac:dyDescent="0.2">
      <c r="A169" s="191"/>
      <c r="B169" s="189"/>
      <c r="C169" s="189"/>
      <c r="D169" s="189"/>
      <c r="E169" s="189"/>
      <c r="F169" s="189"/>
      <c r="G169" s="189"/>
      <c r="H169" s="189"/>
      <c r="I169" s="189"/>
      <c r="J169" s="189"/>
      <c r="K169" s="189"/>
      <c r="L169" s="189"/>
      <c r="M169" s="189"/>
      <c r="N169" s="189"/>
      <c r="O169" s="189"/>
      <c r="P169" s="189"/>
      <c r="Q169" s="189"/>
      <c r="R169" s="189"/>
      <c r="S169" s="189"/>
      <c r="T169" s="189"/>
      <c r="U169" s="189"/>
      <c r="V169" s="189"/>
      <c r="W169" s="189"/>
      <c r="X169" s="189"/>
      <c r="Y169" s="189"/>
      <c r="Z169" s="189"/>
      <c r="AA169" s="189"/>
      <c r="AB169" s="189"/>
      <c r="AC169" s="189"/>
      <c r="AD169" s="189"/>
      <c r="AE169" s="189"/>
      <c r="AF169" s="189"/>
      <c r="AG169" s="189"/>
      <c r="AH169" s="189"/>
      <c r="AI169" s="189"/>
      <c r="AJ169" s="189"/>
      <c r="AK169" s="189"/>
      <c r="AL169" s="189"/>
      <c r="AM169" s="189"/>
      <c r="AN169" s="189"/>
      <c r="AO169" s="189"/>
      <c r="AP169" s="189"/>
      <c r="AQ169" s="189"/>
      <c r="AR169" s="189"/>
      <c r="AS169" s="189"/>
      <c r="AT169" s="189"/>
      <c r="AU169" s="189"/>
      <c r="AV169" s="189"/>
      <c r="AW169" s="189"/>
      <c r="AX169" s="189"/>
      <c r="AY169" s="189"/>
      <c r="AZ169" s="189"/>
      <c r="BA169" s="189"/>
    </row>
    <row r="170" spans="1:53" ht="12.75" x14ac:dyDescent="0.2">
      <c r="A170" s="191"/>
      <c r="B170" s="189"/>
      <c r="C170" s="189"/>
      <c r="D170" s="189"/>
      <c r="E170" s="189"/>
      <c r="F170" s="189"/>
      <c r="G170" s="189"/>
      <c r="H170" s="189"/>
      <c r="I170" s="189"/>
      <c r="J170" s="189"/>
      <c r="K170" s="189"/>
      <c r="L170" s="189"/>
      <c r="M170" s="189"/>
      <c r="N170" s="189"/>
      <c r="O170" s="189"/>
      <c r="P170" s="189"/>
      <c r="Q170" s="189"/>
      <c r="R170" s="189"/>
      <c r="S170" s="189"/>
      <c r="T170" s="189"/>
      <c r="U170" s="189"/>
      <c r="V170" s="189"/>
      <c r="W170" s="189"/>
      <c r="X170" s="189"/>
      <c r="Y170" s="189"/>
      <c r="Z170" s="189"/>
      <c r="AA170" s="189"/>
      <c r="AB170" s="189"/>
      <c r="AC170" s="189"/>
      <c r="AD170" s="189"/>
      <c r="AE170" s="189"/>
      <c r="AF170" s="189"/>
      <c r="AG170" s="189"/>
      <c r="AH170" s="189"/>
      <c r="AI170" s="189"/>
      <c r="AJ170" s="189"/>
      <c r="AK170" s="189"/>
      <c r="AL170" s="189"/>
      <c r="AM170" s="189"/>
      <c r="AN170" s="189"/>
      <c r="AO170" s="189"/>
      <c r="AP170" s="189"/>
      <c r="AQ170" s="189"/>
      <c r="AR170" s="189"/>
      <c r="AS170" s="189"/>
      <c r="AT170" s="189"/>
      <c r="AU170" s="189"/>
      <c r="AV170" s="189"/>
      <c r="AW170" s="189"/>
      <c r="AX170" s="189"/>
      <c r="AY170" s="189"/>
      <c r="AZ170" s="189"/>
      <c r="BA170" s="189"/>
    </row>
    <row r="171" spans="1:53" ht="12.75" x14ac:dyDescent="0.2">
      <c r="A171" s="191"/>
      <c r="B171" s="189"/>
      <c r="C171" s="189"/>
      <c r="D171" s="189"/>
      <c r="E171" s="189"/>
      <c r="F171" s="189"/>
      <c r="G171" s="189"/>
      <c r="H171" s="189"/>
      <c r="I171" s="189"/>
      <c r="J171" s="189"/>
      <c r="K171" s="189"/>
      <c r="L171" s="189"/>
      <c r="M171" s="189"/>
      <c r="N171" s="189"/>
      <c r="O171" s="189"/>
      <c r="P171" s="189"/>
      <c r="Q171" s="189"/>
      <c r="R171" s="189"/>
      <c r="S171" s="189"/>
      <c r="T171" s="189"/>
      <c r="U171" s="189"/>
      <c r="V171" s="189"/>
      <c r="W171" s="189"/>
      <c r="X171" s="189"/>
      <c r="Y171" s="189"/>
      <c r="Z171" s="189"/>
      <c r="AA171" s="189"/>
      <c r="AB171" s="189"/>
      <c r="AC171" s="189"/>
      <c r="AD171" s="189"/>
      <c r="AE171" s="189"/>
      <c r="AF171" s="189"/>
      <c r="AG171" s="189"/>
      <c r="AH171" s="189"/>
      <c r="AI171" s="189"/>
      <c r="AJ171" s="189"/>
      <c r="AK171" s="189"/>
      <c r="AL171" s="189"/>
      <c r="AM171" s="189"/>
      <c r="AN171" s="189"/>
      <c r="AO171" s="189"/>
      <c r="AP171" s="189"/>
      <c r="AQ171" s="189"/>
      <c r="AR171" s="189"/>
      <c r="AS171" s="189"/>
      <c r="AT171" s="189"/>
      <c r="AU171" s="189"/>
      <c r="AV171" s="189"/>
      <c r="AW171" s="189"/>
      <c r="AX171" s="189"/>
      <c r="AY171" s="189"/>
      <c r="AZ171" s="189"/>
      <c r="BA171" s="189"/>
    </row>
    <row r="172" spans="1:53" ht="12.75" x14ac:dyDescent="0.2">
      <c r="A172" s="191"/>
      <c r="B172" s="189"/>
      <c r="C172" s="189"/>
      <c r="D172" s="189"/>
      <c r="E172" s="189"/>
      <c r="F172" s="189"/>
      <c r="G172" s="189"/>
      <c r="H172" s="189"/>
      <c r="I172" s="189"/>
      <c r="J172" s="189"/>
      <c r="K172" s="189"/>
      <c r="L172" s="189"/>
      <c r="M172" s="189"/>
      <c r="N172" s="189"/>
      <c r="O172" s="189"/>
      <c r="P172" s="189"/>
      <c r="Q172" s="189"/>
      <c r="R172" s="189"/>
      <c r="S172" s="189"/>
      <c r="T172" s="189"/>
      <c r="U172" s="189"/>
      <c r="V172" s="189"/>
      <c r="W172" s="189"/>
      <c r="X172" s="189"/>
      <c r="Y172" s="189"/>
      <c r="Z172" s="189"/>
      <c r="AA172" s="189"/>
      <c r="AB172" s="189"/>
      <c r="AC172" s="189"/>
      <c r="AD172" s="189"/>
      <c r="AE172" s="189"/>
      <c r="AF172" s="189"/>
      <c r="AG172" s="189"/>
      <c r="AH172" s="189"/>
      <c r="AI172" s="189"/>
      <c r="AJ172" s="189"/>
      <c r="AK172" s="189"/>
      <c r="AL172" s="189"/>
      <c r="AM172" s="189"/>
      <c r="AN172" s="189"/>
      <c r="AO172" s="189"/>
      <c r="AP172" s="189"/>
      <c r="AQ172" s="189"/>
      <c r="AR172" s="189"/>
      <c r="AS172" s="189"/>
      <c r="AT172" s="189"/>
      <c r="AU172" s="189"/>
      <c r="AV172" s="189"/>
      <c r="AW172" s="189"/>
      <c r="AX172" s="189"/>
      <c r="AY172" s="189"/>
      <c r="AZ172" s="189"/>
      <c r="BA172" s="189"/>
    </row>
    <row r="173" spans="1:53" ht="12.75" x14ac:dyDescent="0.2">
      <c r="A173" s="191"/>
      <c r="B173" s="189"/>
      <c r="C173" s="189"/>
      <c r="D173" s="189"/>
      <c r="E173" s="189"/>
      <c r="F173" s="189"/>
      <c r="G173" s="189"/>
      <c r="H173" s="189"/>
      <c r="I173" s="189"/>
      <c r="J173" s="189"/>
      <c r="K173" s="189"/>
      <c r="L173" s="189"/>
      <c r="M173" s="189"/>
      <c r="N173" s="189"/>
      <c r="O173" s="189"/>
      <c r="P173" s="189"/>
      <c r="Q173" s="189"/>
      <c r="R173" s="189"/>
      <c r="S173" s="189"/>
      <c r="T173" s="189"/>
      <c r="U173" s="189"/>
      <c r="V173" s="189"/>
      <c r="W173" s="189"/>
      <c r="X173" s="189"/>
      <c r="Y173" s="189"/>
      <c r="Z173" s="189"/>
      <c r="AA173" s="189"/>
      <c r="AB173" s="189"/>
      <c r="AC173" s="189"/>
      <c r="AD173" s="189"/>
      <c r="AE173" s="189"/>
      <c r="AF173" s="189"/>
      <c r="AG173" s="189"/>
      <c r="AH173" s="189"/>
      <c r="AI173" s="189"/>
      <c r="AJ173" s="189"/>
      <c r="AK173" s="189"/>
      <c r="AL173" s="189"/>
      <c r="AM173" s="189"/>
      <c r="AN173" s="189"/>
      <c r="AO173" s="189"/>
      <c r="AP173" s="189"/>
      <c r="AQ173" s="189"/>
      <c r="AR173" s="189"/>
      <c r="AS173" s="189"/>
      <c r="AT173" s="189"/>
      <c r="AU173" s="189"/>
      <c r="AV173" s="189"/>
      <c r="AW173" s="189"/>
      <c r="AX173" s="189"/>
      <c r="AY173" s="189"/>
      <c r="AZ173" s="189"/>
      <c r="BA173" s="189"/>
    </row>
    <row r="174" spans="1:53" ht="12.75" x14ac:dyDescent="0.2">
      <c r="A174" s="191"/>
      <c r="B174" s="189"/>
      <c r="C174" s="189"/>
      <c r="D174" s="189"/>
      <c r="E174" s="189"/>
      <c r="F174" s="189"/>
      <c r="G174" s="189"/>
      <c r="H174" s="189"/>
      <c r="I174" s="189"/>
      <c r="J174" s="189"/>
      <c r="K174" s="189"/>
      <c r="L174" s="189"/>
      <c r="M174" s="189"/>
      <c r="N174" s="189"/>
      <c r="O174" s="189"/>
      <c r="P174" s="189"/>
      <c r="Q174" s="189"/>
      <c r="R174" s="189"/>
      <c r="S174" s="189"/>
      <c r="T174" s="189"/>
      <c r="U174" s="189"/>
      <c r="V174" s="189"/>
      <c r="W174" s="189"/>
      <c r="X174" s="189"/>
      <c r="Y174" s="189"/>
      <c r="Z174" s="189"/>
      <c r="AA174" s="189"/>
      <c r="AB174" s="189"/>
      <c r="AC174" s="189"/>
      <c r="AD174" s="189"/>
      <c r="AE174" s="189"/>
      <c r="AF174" s="189"/>
      <c r="AG174" s="189"/>
      <c r="AH174" s="189"/>
      <c r="AI174" s="189"/>
      <c r="AJ174" s="189"/>
      <c r="AK174" s="189"/>
      <c r="AL174" s="189"/>
      <c r="AM174" s="189"/>
      <c r="AN174" s="189"/>
      <c r="AO174" s="189"/>
      <c r="AP174" s="189"/>
      <c r="AQ174" s="189"/>
      <c r="AR174" s="189"/>
      <c r="AS174" s="189"/>
      <c r="AT174" s="189"/>
      <c r="AU174" s="189"/>
      <c r="AV174" s="189"/>
      <c r="AW174" s="189"/>
      <c r="AX174" s="189"/>
      <c r="AY174" s="189"/>
      <c r="AZ174" s="189"/>
      <c r="BA174" s="189"/>
    </row>
    <row r="175" spans="1:53" ht="12.75" x14ac:dyDescent="0.2">
      <c r="A175" s="191"/>
      <c r="B175" s="189"/>
      <c r="C175" s="189"/>
      <c r="D175" s="189"/>
      <c r="E175" s="189"/>
      <c r="F175" s="189"/>
      <c r="G175" s="189"/>
      <c r="H175" s="189"/>
      <c r="I175" s="189"/>
      <c r="J175" s="189"/>
      <c r="K175" s="189"/>
      <c r="L175" s="189"/>
      <c r="M175" s="189"/>
      <c r="N175" s="189"/>
      <c r="O175" s="189"/>
      <c r="P175" s="189"/>
      <c r="Q175" s="189"/>
      <c r="R175" s="189"/>
      <c r="S175" s="189"/>
      <c r="T175" s="189"/>
      <c r="U175" s="189"/>
      <c r="V175" s="189"/>
      <c r="W175" s="189"/>
      <c r="X175" s="189"/>
      <c r="Y175" s="189"/>
      <c r="Z175" s="189"/>
      <c r="AA175" s="189"/>
      <c r="AB175" s="189"/>
      <c r="AC175" s="189"/>
      <c r="AD175" s="189"/>
      <c r="AE175" s="189"/>
      <c r="AF175" s="189"/>
      <c r="AG175" s="189"/>
      <c r="AH175" s="189"/>
      <c r="AI175" s="189"/>
      <c r="AJ175" s="189"/>
      <c r="AK175" s="189"/>
      <c r="AL175" s="189"/>
      <c r="AM175" s="189"/>
      <c r="AN175" s="189"/>
      <c r="AO175" s="189"/>
      <c r="AP175" s="189"/>
      <c r="AQ175" s="189"/>
      <c r="AR175" s="189"/>
      <c r="AS175" s="189"/>
      <c r="AT175" s="189"/>
      <c r="AU175" s="189"/>
      <c r="AV175" s="189"/>
      <c r="AW175" s="189"/>
      <c r="AX175" s="189"/>
      <c r="AY175" s="189"/>
      <c r="AZ175" s="189"/>
      <c r="BA175" s="189"/>
    </row>
    <row r="176" spans="1:53" ht="12.75" x14ac:dyDescent="0.2">
      <c r="A176" s="191"/>
      <c r="B176" s="189"/>
      <c r="C176" s="189"/>
      <c r="D176" s="189"/>
      <c r="E176" s="189"/>
      <c r="F176" s="189"/>
      <c r="G176" s="189"/>
      <c r="H176" s="189"/>
      <c r="I176" s="189"/>
      <c r="J176" s="189"/>
      <c r="K176" s="189"/>
      <c r="L176" s="189"/>
      <c r="M176" s="189"/>
      <c r="N176" s="189"/>
      <c r="O176" s="189"/>
      <c r="P176" s="189"/>
      <c r="Q176" s="189"/>
      <c r="R176" s="189"/>
      <c r="S176" s="189"/>
      <c r="T176" s="189"/>
      <c r="U176" s="189"/>
      <c r="V176" s="189"/>
      <c r="W176" s="189"/>
      <c r="X176" s="189"/>
      <c r="Y176" s="189"/>
      <c r="Z176" s="189"/>
      <c r="AA176" s="189"/>
      <c r="AB176" s="189"/>
      <c r="AC176" s="189"/>
      <c r="AD176" s="189"/>
      <c r="AE176" s="189"/>
      <c r="AF176" s="189"/>
      <c r="AG176" s="189"/>
      <c r="AH176" s="189"/>
      <c r="AI176" s="189"/>
      <c r="AJ176" s="189"/>
      <c r="AK176" s="189"/>
      <c r="AL176" s="189"/>
      <c r="AM176" s="189"/>
      <c r="AN176" s="189"/>
      <c r="AO176" s="189"/>
      <c r="AP176" s="189"/>
      <c r="AQ176" s="189"/>
      <c r="AR176" s="189"/>
      <c r="AS176" s="189"/>
      <c r="AT176" s="189"/>
      <c r="AU176" s="189"/>
      <c r="AV176" s="189"/>
      <c r="AW176" s="189"/>
      <c r="AX176" s="189"/>
      <c r="AY176" s="189"/>
      <c r="AZ176" s="189"/>
      <c r="BA176" s="189"/>
    </row>
    <row r="177" spans="1:53" ht="12.75" x14ac:dyDescent="0.2">
      <c r="A177" s="191"/>
      <c r="B177" s="189"/>
      <c r="C177" s="189"/>
      <c r="D177" s="189"/>
      <c r="E177" s="189"/>
      <c r="F177" s="189"/>
      <c r="G177" s="189"/>
      <c r="H177" s="189"/>
      <c r="I177" s="189"/>
      <c r="J177" s="189"/>
      <c r="K177" s="189"/>
      <c r="L177" s="189"/>
      <c r="M177" s="189"/>
      <c r="N177" s="189"/>
      <c r="O177" s="189"/>
      <c r="P177" s="189"/>
      <c r="Q177" s="189"/>
      <c r="R177" s="189"/>
      <c r="S177" s="189"/>
      <c r="T177" s="189"/>
      <c r="U177" s="189"/>
      <c r="V177" s="189"/>
      <c r="W177" s="189"/>
      <c r="X177" s="189"/>
      <c r="Y177" s="189"/>
      <c r="Z177" s="189"/>
      <c r="AA177" s="189"/>
      <c r="AB177" s="189"/>
      <c r="AC177" s="189"/>
      <c r="AD177" s="189"/>
      <c r="AE177" s="189"/>
      <c r="AF177" s="189"/>
      <c r="AG177" s="189"/>
      <c r="AH177" s="189"/>
      <c r="AI177" s="189"/>
      <c r="AJ177" s="189"/>
      <c r="AK177" s="189"/>
      <c r="AL177" s="189"/>
      <c r="AM177" s="189"/>
      <c r="AN177" s="189"/>
      <c r="AO177" s="189"/>
      <c r="AP177" s="189"/>
      <c r="AQ177" s="189"/>
      <c r="AR177" s="189"/>
      <c r="AS177" s="189"/>
      <c r="AT177" s="189"/>
      <c r="AU177" s="189"/>
      <c r="AV177" s="189"/>
      <c r="AW177" s="189"/>
      <c r="AX177" s="189"/>
      <c r="AY177" s="189"/>
      <c r="AZ177" s="189"/>
      <c r="BA177" s="189"/>
    </row>
    <row r="178" spans="1:53" ht="12.75" x14ac:dyDescent="0.2">
      <c r="A178" s="191"/>
      <c r="B178" s="189"/>
      <c r="C178" s="189"/>
      <c r="D178" s="189"/>
      <c r="E178" s="189"/>
      <c r="F178" s="189"/>
      <c r="G178" s="189"/>
      <c r="H178" s="189"/>
      <c r="I178" s="189"/>
      <c r="J178" s="189"/>
      <c r="K178" s="189"/>
      <c r="L178" s="189"/>
      <c r="M178" s="189"/>
      <c r="N178" s="189"/>
      <c r="O178" s="189"/>
      <c r="P178" s="189"/>
      <c r="Q178" s="189"/>
      <c r="R178" s="189"/>
      <c r="S178" s="189"/>
      <c r="T178" s="189"/>
      <c r="U178" s="189"/>
      <c r="V178" s="189"/>
      <c r="W178" s="189"/>
      <c r="X178" s="189"/>
      <c r="Y178" s="189"/>
      <c r="Z178" s="189"/>
      <c r="AA178" s="189"/>
      <c r="AB178" s="189"/>
      <c r="AC178" s="189"/>
      <c r="AD178" s="189"/>
      <c r="AE178" s="189"/>
      <c r="AF178" s="189"/>
      <c r="AG178" s="189"/>
      <c r="AH178" s="189"/>
      <c r="AI178" s="189"/>
      <c r="AJ178" s="189"/>
      <c r="AK178" s="189"/>
      <c r="AL178" s="189"/>
      <c r="AM178" s="189"/>
      <c r="AN178" s="189"/>
      <c r="AO178" s="189"/>
      <c r="AP178" s="189"/>
      <c r="AQ178" s="189"/>
      <c r="AR178" s="189"/>
      <c r="AS178" s="189"/>
      <c r="AT178" s="189"/>
      <c r="AU178" s="189"/>
      <c r="AV178" s="189"/>
      <c r="AW178" s="189"/>
      <c r="AX178" s="189"/>
      <c r="AY178" s="189"/>
      <c r="AZ178" s="189"/>
      <c r="BA178" s="189"/>
    </row>
    <row r="179" spans="1:53" ht="12.75" x14ac:dyDescent="0.2">
      <c r="A179" s="191"/>
      <c r="B179" s="189"/>
      <c r="C179" s="189"/>
      <c r="D179" s="189"/>
      <c r="E179" s="189"/>
      <c r="F179" s="189"/>
      <c r="G179" s="189"/>
      <c r="H179" s="189"/>
      <c r="I179" s="189"/>
      <c r="J179" s="189"/>
      <c r="K179" s="189"/>
      <c r="L179" s="189"/>
      <c r="M179" s="189"/>
      <c r="N179" s="189"/>
      <c r="O179" s="189"/>
      <c r="P179" s="189"/>
      <c r="Q179" s="189"/>
      <c r="R179" s="189"/>
      <c r="S179" s="189"/>
      <c r="T179" s="189"/>
      <c r="U179" s="189"/>
      <c r="V179" s="189"/>
      <c r="W179" s="189"/>
      <c r="X179" s="189"/>
      <c r="Y179" s="189"/>
      <c r="Z179" s="189"/>
      <c r="AA179" s="189"/>
      <c r="AB179" s="189"/>
      <c r="AC179" s="189"/>
      <c r="AD179" s="189"/>
      <c r="AE179" s="189"/>
      <c r="AF179" s="189"/>
      <c r="AG179" s="189"/>
      <c r="AH179" s="189"/>
      <c r="AI179" s="189"/>
      <c r="AJ179" s="189"/>
      <c r="AK179" s="189"/>
      <c r="AL179" s="189"/>
      <c r="AM179" s="189"/>
      <c r="AN179" s="189"/>
      <c r="AO179" s="189"/>
      <c r="AP179" s="189"/>
      <c r="AQ179" s="189"/>
      <c r="AR179" s="189"/>
      <c r="AS179" s="189"/>
      <c r="AT179" s="189"/>
      <c r="AU179" s="189"/>
      <c r="AV179" s="189"/>
      <c r="AW179" s="189"/>
      <c r="AX179" s="189"/>
      <c r="AY179" s="189"/>
      <c r="AZ179" s="189"/>
      <c r="BA179" s="189"/>
    </row>
    <row r="180" spans="1:53" ht="12.75" x14ac:dyDescent="0.2">
      <c r="A180" s="191"/>
      <c r="B180" s="189"/>
      <c r="C180" s="189"/>
      <c r="D180" s="189"/>
      <c r="E180" s="189"/>
      <c r="F180" s="189"/>
      <c r="G180" s="189"/>
      <c r="H180" s="189"/>
      <c r="I180" s="189"/>
      <c r="J180" s="189"/>
      <c r="K180" s="189"/>
      <c r="L180" s="189"/>
      <c r="M180" s="189"/>
      <c r="N180" s="189"/>
      <c r="O180" s="189"/>
      <c r="P180" s="189"/>
      <c r="Q180" s="189"/>
      <c r="R180" s="189"/>
      <c r="S180" s="189"/>
      <c r="T180" s="189"/>
      <c r="U180" s="189"/>
      <c r="V180" s="189"/>
      <c r="W180" s="189"/>
      <c r="X180" s="189"/>
      <c r="Y180" s="189"/>
      <c r="Z180" s="189"/>
      <c r="AA180" s="189"/>
      <c r="AB180" s="189"/>
      <c r="AC180" s="189"/>
      <c r="AD180" s="189"/>
      <c r="AE180" s="189"/>
      <c r="AF180" s="189"/>
      <c r="AG180" s="189"/>
      <c r="AH180" s="189"/>
      <c r="AI180" s="189"/>
      <c r="AJ180" s="189"/>
      <c r="AK180" s="189"/>
      <c r="AL180" s="189"/>
      <c r="AM180" s="189"/>
      <c r="AN180" s="189"/>
      <c r="AO180" s="189"/>
      <c r="AP180" s="189"/>
      <c r="AQ180" s="189"/>
      <c r="AR180" s="189"/>
      <c r="AS180" s="189"/>
      <c r="AT180" s="189"/>
      <c r="AU180" s="189"/>
      <c r="AV180" s="189"/>
      <c r="AW180" s="189"/>
      <c r="AX180" s="189"/>
      <c r="AY180" s="189"/>
      <c r="AZ180" s="189"/>
      <c r="BA180" s="189"/>
    </row>
    <row r="181" spans="1:53" ht="12.75" x14ac:dyDescent="0.2">
      <c r="A181" s="191"/>
      <c r="B181" s="189"/>
      <c r="C181" s="189"/>
      <c r="D181" s="189"/>
      <c r="E181" s="189"/>
      <c r="F181" s="189"/>
      <c r="G181" s="189"/>
      <c r="H181" s="189"/>
      <c r="I181" s="189"/>
      <c r="J181" s="189"/>
      <c r="K181" s="189"/>
      <c r="L181" s="189"/>
      <c r="M181" s="189"/>
      <c r="N181" s="189"/>
      <c r="O181" s="189"/>
      <c r="P181" s="189"/>
      <c r="Q181" s="189"/>
      <c r="R181" s="189"/>
      <c r="S181" s="189"/>
      <c r="T181" s="189"/>
      <c r="U181" s="189"/>
      <c r="V181" s="189"/>
      <c r="W181" s="189"/>
      <c r="X181" s="189"/>
      <c r="Y181" s="189"/>
      <c r="Z181" s="189"/>
      <c r="AA181" s="189"/>
      <c r="AB181" s="189"/>
      <c r="AC181" s="189"/>
      <c r="AD181" s="189"/>
      <c r="AE181" s="189"/>
      <c r="AF181" s="189"/>
      <c r="AG181" s="189"/>
      <c r="AH181" s="189"/>
      <c r="AI181" s="189"/>
      <c r="AJ181" s="189"/>
      <c r="AK181" s="189"/>
      <c r="AL181" s="189"/>
      <c r="AM181" s="189"/>
      <c r="AN181" s="189"/>
      <c r="AO181" s="189"/>
      <c r="AP181" s="189"/>
      <c r="AQ181" s="189"/>
      <c r="AR181" s="189"/>
      <c r="AS181" s="189"/>
      <c r="AT181" s="189"/>
      <c r="AU181" s="189"/>
      <c r="AV181" s="189"/>
      <c r="AW181" s="189"/>
      <c r="AX181" s="189"/>
      <c r="AY181" s="189"/>
      <c r="AZ181" s="189"/>
      <c r="BA181" s="189"/>
    </row>
    <row r="182" spans="1:53" ht="12.75" x14ac:dyDescent="0.2">
      <c r="A182" s="191"/>
      <c r="B182" s="189"/>
      <c r="C182" s="189"/>
      <c r="D182" s="189"/>
      <c r="E182" s="189"/>
      <c r="F182" s="189"/>
      <c r="G182" s="189"/>
      <c r="H182" s="189"/>
      <c r="I182" s="189"/>
      <c r="J182" s="189"/>
      <c r="K182" s="189"/>
      <c r="L182" s="189"/>
      <c r="M182" s="189"/>
      <c r="N182" s="189"/>
      <c r="O182" s="189"/>
      <c r="P182" s="189"/>
      <c r="Q182" s="189"/>
      <c r="R182" s="189"/>
      <c r="S182" s="189"/>
      <c r="T182" s="189"/>
      <c r="U182" s="189"/>
      <c r="V182" s="189"/>
      <c r="W182" s="189"/>
      <c r="X182" s="189"/>
      <c r="Y182" s="189"/>
      <c r="Z182" s="189"/>
      <c r="AA182" s="189"/>
      <c r="AB182" s="189"/>
      <c r="AC182" s="189"/>
      <c r="AD182" s="189"/>
      <c r="AE182" s="189"/>
      <c r="AF182" s="189"/>
      <c r="AG182" s="189"/>
      <c r="AH182" s="189"/>
      <c r="AI182" s="189"/>
      <c r="AJ182" s="189"/>
      <c r="AK182" s="189"/>
      <c r="AL182" s="189"/>
      <c r="AM182" s="189"/>
      <c r="AN182" s="189"/>
      <c r="AO182" s="189"/>
      <c r="AP182" s="189"/>
      <c r="AQ182" s="189"/>
      <c r="AR182" s="189"/>
      <c r="AS182" s="189"/>
      <c r="AT182" s="189"/>
      <c r="AU182" s="189"/>
      <c r="AV182" s="189"/>
      <c r="AW182" s="189"/>
      <c r="AX182" s="189"/>
      <c r="AY182" s="189"/>
      <c r="AZ182" s="189"/>
      <c r="BA182" s="189"/>
    </row>
    <row r="183" spans="1:53" ht="12.75" x14ac:dyDescent="0.2">
      <c r="A183" s="191"/>
      <c r="B183" s="189"/>
      <c r="C183" s="189"/>
      <c r="D183" s="189"/>
      <c r="E183" s="189"/>
      <c r="F183" s="189"/>
      <c r="G183" s="189"/>
      <c r="H183" s="189"/>
      <c r="I183" s="189"/>
      <c r="J183" s="189"/>
      <c r="K183" s="189"/>
      <c r="L183" s="189"/>
      <c r="M183" s="189"/>
      <c r="N183" s="189"/>
      <c r="O183" s="189"/>
      <c r="P183" s="189"/>
      <c r="Q183" s="189"/>
      <c r="R183" s="189"/>
      <c r="S183" s="189"/>
      <c r="T183" s="189"/>
      <c r="U183" s="189"/>
      <c r="V183" s="189"/>
      <c r="W183" s="189"/>
      <c r="X183" s="189"/>
      <c r="Y183" s="189"/>
      <c r="Z183" s="189"/>
      <c r="AA183" s="189"/>
      <c r="AB183" s="189"/>
      <c r="AC183" s="189"/>
      <c r="AD183" s="189"/>
      <c r="AE183" s="189"/>
      <c r="AF183" s="189"/>
      <c r="AG183" s="189"/>
      <c r="AH183" s="189"/>
      <c r="AI183" s="189"/>
      <c r="AJ183" s="189"/>
      <c r="AK183" s="189"/>
      <c r="AL183" s="189"/>
      <c r="AM183" s="189"/>
      <c r="AN183" s="189"/>
      <c r="AO183" s="189"/>
      <c r="AP183" s="189"/>
      <c r="AQ183" s="189"/>
      <c r="AR183" s="189"/>
      <c r="AS183" s="189"/>
      <c r="AT183" s="189"/>
      <c r="AU183" s="189"/>
      <c r="AV183" s="189"/>
      <c r="AW183" s="189"/>
      <c r="AX183" s="189"/>
      <c r="AY183" s="189"/>
      <c r="AZ183" s="189"/>
      <c r="BA183" s="189"/>
    </row>
    <row r="184" spans="1:53" ht="12.75" x14ac:dyDescent="0.2">
      <c r="A184" s="191"/>
      <c r="B184" s="189"/>
      <c r="C184" s="189"/>
      <c r="D184" s="189"/>
      <c r="E184" s="189"/>
      <c r="F184" s="189"/>
      <c r="G184" s="189"/>
      <c r="H184" s="189"/>
      <c r="I184" s="189"/>
      <c r="J184" s="189"/>
      <c r="K184" s="189"/>
      <c r="L184" s="189"/>
      <c r="M184" s="189"/>
      <c r="N184" s="189"/>
      <c r="O184" s="189"/>
      <c r="P184" s="189"/>
      <c r="Q184" s="189"/>
      <c r="R184" s="189"/>
      <c r="S184" s="189"/>
      <c r="T184" s="189"/>
      <c r="U184" s="189"/>
      <c r="V184" s="189"/>
      <c r="W184" s="189"/>
      <c r="X184" s="189"/>
      <c r="Y184" s="189"/>
      <c r="Z184" s="189"/>
      <c r="AA184" s="189"/>
      <c r="AB184" s="189"/>
      <c r="AC184" s="189"/>
      <c r="AD184" s="189"/>
      <c r="AE184" s="189"/>
      <c r="AF184" s="189"/>
      <c r="AG184" s="189"/>
      <c r="AH184" s="189"/>
      <c r="AI184" s="189"/>
      <c r="AJ184" s="189"/>
      <c r="AK184" s="189"/>
      <c r="AL184" s="189"/>
      <c r="AM184" s="189"/>
      <c r="AN184" s="189"/>
      <c r="AO184" s="189"/>
      <c r="AP184" s="189"/>
      <c r="AQ184" s="189"/>
      <c r="AR184" s="189"/>
      <c r="AS184" s="189"/>
      <c r="AT184" s="189"/>
      <c r="AU184" s="189"/>
      <c r="AV184" s="189"/>
      <c r="AW184" s="189"/>
      <c r="AX184" s="189"/>
      <c r="AY184" s="189"/>
      <c r="AZ184" s="189"/>
      <c r="BA184" s="189"/>
    </row>
    <row r="185" spans="1:53" ht="12.75" x14ac:dyDescent="0.2">
      <c r="A185" s="191"/>
      <c r="B185" s="189"/>
      <c r="C185" s="189"/>
      <c r="D185" s="189"/>
      <c r="E185" s="189"/>
      <c r="F185" s="189"/>
      <c r="G185" s="189"/>
      <c r="H185" s="189"/>
      <c r="I185" s="189"/>
      <c r="J185" s="189"/>
      <c r="K185" s="189"/>
      <c r="L185" s="189"/>
      <c r="M185" s="189"/>
      <c r="N185" s="189"/>
      <c r="O185" s="189"/>
      <c r="P185" s="189"/>
      <c r="Q185" s="189"/>
      <c r="R185" s="189"/>
      <c r="S185" s="189"/>
      <c r="T185" s="189"/>
      <c r="U185" s="189"/>
      <c r="V185" s="189"/>
      <c r="W185" s="189"/>
      <c r="X185" s="189"/>
      <c r="Y185" s="189"/>
      <c r="Z185" s="189"/>
      <c r="AA185" s="189"/>
      <c r="AB185" s="189"/>
      <c r="AC185" s="189"/>
      <c r="AD185" s="189"/>
      <c r="AE185" s="189"/>
      <c r="AF185" s="189"/>
      <c r="AG185" s="189"/>
      <c r="AH185" s="189"/>
      <c r="AI185" s="189"/>
      <c r="AJ185" s="189"/>
      <c r="AK185" s="189"/>
      <c r="AL185" s="189"/>
      <c r="AM185" s="189"/>
      <c r="AN185" s="189"/>
      <c r="AO185" s="189"/>
      <c r="AP185" s="189"/>
      <c r="AQ185" s="189"/>
      <c r="AR185" s="189"/>
      <c r="AS185" s="189"/>
      <c r="AT185" s="189"/>
      <c r="AU185" s="189"/>
      <c r="AV185" s="189"/>
      <c r="AW185" s="189"/>
      <c r="AX185" s="189"/>
      <c r="AY185" s="189"/>
      <c r="AZ185" s="189"/>
      <c r="BA185" s="189"/>
    </row>
    <row r="186" spans="1:53" ht="12.75" x14ac:dyDescent="0.2">
      <c r="A186" s="191"/>
      <c r="B186" s="189"/>
      <c r="C186" s="189"/>
      <c r="D186" s="189"/>
      <c r="E186" s="189"/>
      <c r="F186" s="189"/>
      <c r="G186" s="189"/>
      <c r="H186" s="189"/>
      <c r="I186" s="189"/>
      <c r="J186" s="189"/>
      <c r="K186" s="189"/>
      <c r="L186" s="189"/>
      <c r="M186" s="189"/>
      <c r="N186" s="189"/>
      <c r="O186" s="189"/>
      <c r="P186" s="189"/>
      <c r="Q186" s="189"/>
      <c r="R186" s="189"/>
      <c r="S186" s="189"/>
      <c r="T186" s="189"/>
      <c r="U186" s="189"/>
      <c r="V186" s="189"/>
      <c r="W186" s="189"/>
      <c r="X186" s="189"/>
      <c r="Y186" s="189"/>
      <c r="Z186" s="189"/>
      <c r="AA186" s="189"/>
      <c r="AB186" s="189"/>
      <c r="AC186" s="189"/>
      <c r="AD186" s="189"/>
      <c r="AE186" s="189"/>
      <c r="AF186" s="189"/>
      <c r="AG186" s="189"/>
      <c r="AH186" s="189"/>
      <c r="AI186" s="189"/>
      <c r="AJ186" s="189"/>
      <c r="AK186" s="189"/>
      <c r="AL186" s="189"/>
      <c r="AM186" s="189"/>
      <c r="AN186" s="189"/>
      <c r="AO186" s="189"/>
      <c r="AP186" s="189"/>
      <c r="AQ186" s="189"/>
      <c r="AR186" s="189"/>
      <c r="AS186" s="189"/>
      <c r="AT186" s="189"/>
      <c r="AU186" s="189"/>
      <c r="AV186" s="189"/>
      <c r="AW186" s="189"/>
      <c r="AX186" s="189"/>
      <c r="AY186" s="189"/>
      <c r="AZ186" s="189"/>
      <c r="BA186" s="189"/>
    </row>
    <row r="187" spans="1:53" ht="12.75" x14ac:dyDescent="0.2">
      <c r="A187" s="191"/>
      <c r="B187" s="189"/>
      <c r="C187" s="189"/>
      <c r="D187" s="189"/>
      <c r="E187" s="189"/>
      <c r="F187" s="189"/>
      <c r="G187" s="189"/>
      <c r="H187" s="189"/>
      <c r="I187" s="189"/>
      <c r="J187" s="189"/>
      <c r="K187" s="189"/>
      <c r="L187" s="189"/>
      <c r="M187" s="189"/>
      <c r="N187" s="189"/>
      <c r="O187" s="189"/>
      <c r="P187" s="189"/>
      <c r="Q187" s="189"/>
      <c r="R187" s="189"/>
      <c r="S187" s="189"/>
      <c r="T187" s="189"/>
      <c r="U187" s="189"/>
      <c r="V187" s="189"/>
      <c r="W187" s="189"/>
      <c r="X187" s="189"/>
      <c r="Y187" s="189"/>
      <c r="Z187" s="189"/>
      <c r="AA187" s="189"/>
      <c r="AB187" s="189"/>
      <c r="AC187" s="189"/>
      <c r="AD187" s="189"/>
      <c r="AE187" s="189"/>
      <c r="AF187" s="189"/>
      <c r="AG187" s="189"/>
      <c r="AH187" s="189"/>
      <c r="AI187" s="189"/>
      <c r="AJ187" s="189"/>
      <c r="AK187" s="189"/>
      <c r="AL187" s="189"/>
      <c r="AM187" s="189"/>
      <c r="AN187" s="189"/>
      <c r="AO187" s="189"/>
      <c r="AP187" s="189"/>
      <c r="AQ187" s="189"/>
      <c r="AR187" s="189"/>
      <c r="AS187" s="189"/>
      <c r="AT187" s="189"/>
      <c r="AU187" s="189"/>
      <c r="AV187" s="189"/>
      <c r="AW187" s="189"/>
      <c r="AX187" s="189"/>
      <c r="AY187" s="189"/>
      <c r="AZ187" s="189"/>
      <c r="BA187" s="189"/>
    </row>
    <row r="188" spans="1:53" ht="12.75" x14ac:dyDescent="0.2">
      <c r="A188" s="191"/>
      <c r="B188" s="189"/>
      <c r="C188" s="189"/>
      <c r="D188" s="189"/>
      <c r="E188" s="189"/>
      <c r="F188" s="189"/>
      <c r="G188" s="189"/>
      <c r="H188" s="189"/>
      <c r="I188" s="189"/>
      <c r="J188" s="189"/>
      <c r="K188" s="189"/>
      <c r="L188" s="189"/>
      <c r="M188" s="189"/>
      <c r="N188" s="189"/>
      <c r="O188" s="189"/>
      <c r="P188" s="189"/>
      <c r="Q188" s="189"/>
      <c r="R188" s="189"/>
      <c r="S188" s="189"/>
      <c r="T188" s="189"/>
      <c r="U188" s="189"/>
      <c r="V188" s="189"/>
      <c r="W188" s="189"/>
      <c r="X188" s="189"/>
      <c r="Y188" s="189"/>
      <c r="Z188" s="189"/>
      <c r="AA188" s="189"/>
      <c r="AB188" s="189"/>
      <c r="AC188" s="189"/>
      <c r="AD188" s="189"/>
      <c r="AE188" s="189"/>
      <c r="AF188" s="189"/>
      <c r="AG188" s="189"/>
      <c r="AH188" s="189"/>
      <c r="AI188" s="189"/>
      <c r="AJ188" s="189"/>
      <c r="AK188" s="189"/>
      <c r="AL188" s="189"/>
      <c r="AM188" s="189"/>
      <c r="AN188" s="189"/>
      <c r="AO188" s="189"/>
      <c r="AP188" s="189"/>
      <c r="AQ188" s="189"/>
      <c r="AR188" s="189"/>
      <c r="AS188" s="189"/>
      <c r="AT188" s="189"/>
      <c r="AU188" s="189"/>
      <c r="AV188" s="189"/>
      <c r="AW188" s="189"/>
      <c r="AX188" s="189"/>
      <c r="AY188" s="189"/>
      <c r="AZ188" s="189"/>
      <c r="BA188" s="189"/>
    </row>
    <row r="189" spans="1:53" ht="12.75" x14ac:dyDescent="0.2">
      <c r="A189" s="191"/>
      <c r="B189" s="189"/>
      <c r="C189" s="189"/>
      <c r="D189" s="189"/>
      <c r="E189" s="189"/>
      <c r="F189" s="189"/>
      <c r="G189" s="189"/>
      <c r="H189" s="189"/>
      <c r="I189" s="189"/>
      <c r="J189" s="189"/>
      <c r="K189" s="189"/>
      <c r="L189" s="189"/>
      <c r="M189" s="189"/>
      <c r="N189" s="189"/>
      <c r="O189" s="189"/>
      <c r="P189" s="189"/>
      <c r="Q189" s="189"/>
      <c r="R189" s="189"/>
      <c r="S189" s="189"/>
      <c r="T189" s="189"/>
      <c r="U189" s="189"/>
      <c r="V189" s="189"/>
      <c r="W189" s="189"/>
      <c r="X189" s="189"/>
      <c r="Y189" s="189"/>
      <c r="Z189" s="189"/>
      <c r="AA189" s="189"/>
      <c r="AB189" s="189"/>
      <c r="AC189" s="189"/>
      <c r="AD189" s="189"/>
      <c r="AE189" s="189"/>
      <c r="AF189" s="189"/>
      <c r="AG189" s="189"/>
      <c r="AH189" s="189"/>
      <c r="AI189" s="189"/>
      <c r="AJ189" s="189"/>
      <c r="AK189" s="189"/>
      <c r="AL189" s="189"/>
      <c r="AM189" s="189"/>
      <c r="AN189" s="189"/>
      <c r="AO189" s="189"/>
      <c r="AP189" s="189"/>
      <c r="AQ189" s="189"/>
      <c r="AR189" s="189"/>
      <c r="AS189" s="189"/>
      <c r="AT189" s="189"/>
      <c r="AU189" s="189"/>
      <c r="AV189" s="189"/>
      <c r="AW189" s="189"/>
      <c r="AX189" s="189"/>
      <c r="AY189" s="189"/>
      <c r="AZ189" s="189"/>
      <c r="BA189" s="189"/>
    </row>
    <row r="190" spans="1:53" ht="12.75" x14ac:dyDescent="0.2">
      <c r="A190" s="191"/>
      <c r="B190" s="189"/>
      <c r="C190" s="189"/>
      <c r="D190" s="189"/>
      <c r="E190" s="189"/>
      <c r="F190" s="189"/>
      <c r="G190" s="189"/>
      <c r="H190" s="189"/>
      <c r="I190" s="189"/>
      <c r="J190" s="189"/>
      <c r="K190" s="189"/>
      <c r="L190" s="189"/>
      <c r="M190" s="189"/>
      <c r="N190" s="189"/>
      <c r="O190" s="189"/>
      <c r="P190" s="189"/>
      <c r="Q190" s="189"/>
      <c r="R190" s="189"/>
      <c r="S190" s="189"/>
      <c r="T190" s="189"/>
      <c r="U190" s="189"/>
      <c r="V190" s="189"/>
      <c r="W190" s="189"/>
      <c r="X190" s="189"/>
      <c r="Y190" s="189"/>
      <c r="Z190" s="189"/>
      <c r="AA190" s="189"/>
      <c r="AB190" s="189"/>
      <c r="AC190" s="189"/>
      <c r="AD190" s="189"/>
      <c r="AE190" s="189"/>
      <c r="AF190" s="189"/>
      <c r="AG190" s="189"/>
      <c r="AH190" s="189"/>
      <c r="AI190" s="189"/>
      <c r="AJ190" s="189"/>
      <c r="AK190" s="189"/>
      <c r="AL190" s="189"/>
      <c r="AM190" s="189"/>
      <c r="AN190" s="189"/>
      <c r="AO190" s="189"/>
      <c r="AP190" s="189"/>
      <c r="AQ190" s="189"/>
      <c r="AR190" s="189"/>
      <c r="AS190" s="189"/>
      <c r="AT190" s="189"/>
      <c r="AU190" s="189"/>
      <c r="AV190" s="189"/>
      <c r="AW190" s="189"/>
      <c r="AX190" s="189"/>
      <c r="AY190" s="189"/>
      <c r="AZ190" s="189"/>
      <c r="BA190" s="189"/>
    </row>
    <row r="191" spans="1:53" ht="12.75" x14ac:dyDescent="0.2">
      <c r="A191" s="191"/>
      <c r="B191" s="189"/>
      <c r="C191" s="189"/>
      <c r="D191" s="189"/>
      <c r="E191" s="189"/>
      <c r="F191" s="189"/>
      <c r="G191" s="189"/>
      <c r="H191" s="189"/>
      <c r="I191" s="189"/>
      <c r="J191" s="189"/>
      <c r="K191" s="189"/>
      <c r="L191" s="189"/>
      <c r="M191" s="189"/>
      <c r="N191" s="189"/>
      <c r="O191" s="189"/>
      <c r="P191" s="189"/>
      <c r="Q191" s="189"/>
      <c r="R191" s="189"/>
      <c r="S191" s="189"/>
      <c r="T191" s="189"/>
      <c r="U191" s="189"/>
      <c r="V191" s="189"/>
      <c r="W191" s="189"/>
      <c r="X191" s="189"/>
      <c r="Y191" s="189"/>
      <c r="Z191" s="189"/>
      <c r="AA191" s="189"/>
      <c r="AB191" s="189"/>
      <c r="AC191" s="189"/>
      <c r="AD191" s="189"/>
      <c r="AE191" s="189"/>
      <c r="AF191" s="189"/>
      <c r="AG191" s="189"/>
      <c r="AH191" s="189"/>
      <c r="AI191" s="189"/>
      <c r="AJ191" s="189"/>
      <c r="AK191" s="189"/>
      <c r="AL191" s="189"/>
      <c r="AM191" s="189"/>
      <c r="AN191" s="189"/>
      <c r="AO191" s="189"/>
      <c r="AP191" s="189"/>
      <c r="AQ191" s="189"/>
      <c r="AR191" s="189"/>
      <c r="AS191" s="189"/>
      <c r="AT191" s="189"/>
      <c r="AU191" s="189"/>
      <c r="AV191" s="189"/>
      <c r="AW191" s="189"/>
      <c r="AX191" s="189"/>
      <c r="AY191" s="189"/>
      <c r="AZ191" s="189"/>
      <c r="BA191" s="189"/>
    </row>
    <row r="192" spans="1:53" ht="12.75" x14ac:dyDescent="0.2">
      <c r="A192" s="191"/>
      <c r="B192" s="189"/>
      <c r="C192" s="189"/>
      <c r="D192" s="189"/>
      <c r="E192" s="189"/>
      <c r="F192" s="189"/>
      <c r="G192" s="189"/>
      <c r="H192" s="189"/>
      <c r="I192" s="189"/>
      <c r="J192" s="189"/>
      <c r="K192" s="189"/>
      <c r="L192" s="189"/>
      <c r="M192" s="189"/>
      <c r="N192" s="189"/>
      <c r="O192" s="189"/>
      <c r="P192" s="189"/>
      <c r="Q192" s="189"/>
      <c r="R192" s="189"/>
      <c r="S192" s="189"/>
      <c r="T192" s="189"/>
      <c r="U192" s="189"/>
      <c r="V192" s="189"/>
      <c r="W192" s="189"/>
      <c r="X192" s="189"/>
      <c r="Y192" s="189"/>
      <c r="Z192" s="189"/>
      <c r="AA192" s="189"/>
      <c r="AB192" s="189"/>
      <c r="AC192" s="189"/>
      <c r="AD192" s="189"/>
      <c r="AE192" s="189"/>
      <c r="AF192" s="189"/>
      <c r="AG192" s="189"/>
      <c r="AH192" s="189"/>
      <c r="AI192" s="189"/>
      <c r="AJ192" s="189"/>
      <c r="AK192" s="189"/>
      <c r="AL192" s="189"/>
      <c r="AM192" s="189"/>
      <c r="AN192" s="189"/>
      <c r="AO192" s="189"/>
      <c r="AP192" s="189"/>
      <c r="AQ192" s="189"/>
      <c r="AR192" s="189"/>
      <c r="AS192" s="189"/>
      <c r="AT192" s="189"/>
      <c r="AU192" s="189"/>
      <c r="AV192" s="189"/>
      <c r="AW192" s="189"/>
      <c r="AX192" s="189"/>
      <c r="AY192" s="189"/>
      <c r="AZ192" s="189"/>
      <c r="BA192" s="189"/>
    </row>
    <row r="193" spans="1:53" ht="12.75" x14ac:dyDescent="0.2">
      <c r="A193" s="191"/>
      <c r="B193" s="189"/>
      <c r="C193" s="189"/>
      <c r="D193" s="189"/>
      <c r="E193" s="189"/>
      <c r="F193" s="189"/>
      <c r="G193" s="189"/>
      <c r="H193" s="189"/>
      <c r="I193" s="189"/>
      <c r="J193" s="189"/>
      <c r="K193" s="189"/>
      <c r="L193" s="189"/>
      <c r="M193" s="189"/>
      <c r="N193" s="189"/>
      <c r="O193" s="189"/>
      <c r="P193" s="189"/>
      <c r="Q193" s="189"/>
      <c r="R193" s="189"/>
      <c r="S193" s="189"/>
      <c r="T193" s="189"/>
      <c r="U193" s="189"/>
      <c r="V193" s="189"/>
      <c r="W193" s="189"/>
      <c r="X193" s="189"/>
      <c r="Y193" s="189"/>
      <c r="Z193" s="189"/>
      <c r="AA193" s="189"/>
      <c r="AB193" s="189"/>
      <c r="AC193" s="189"/>
      <c r="AD193" s="189"/>
      <c r="AE193" s="189"/>
      <c r="AF193" s="189"/>
      <c r="AG193" s="189"/>
      <c r="AH193" s="189"/>
      <c r="AI193" s="189"/>
      <c r="AJ193" s="189"/>
      <c r="AK193" s="189"/>
      <c r="AL193" s="189"/>
      <c r="AM193" s="189"/>
      <c r="AN193" s="189"/>
      <c r="AO193" s="189"/>
      <c r="AP193" s="189"/>
      <c r="AQ193" s="189"/>
      <c r="AR193" s="189"/>
      <c r="AS193" s="189"/>
      <c r="AT193" s="189"/>
      <c r="AU193" s="189"/>
      <c r="AV193" s="189"/>
      <c r="AW193" s="189"/>
      <c r="AX193" s="189"/>
      <c r="AY193" s="189"/>
      <c r="AZ193" s="189"/>
      <c r="BA193" s="189"/>
    </row>
    <row r="194" spans="1:53" ht="12.75" x14ac:dyDescent="0.2">
      <c r="A194" s="191"/>
      <c r="B194" s="189"/>
      <c r="C194" s="189"/>
      <c r="D194" s="189"/>
      <c r="E194" s="189"/>
      <c r="F194" s="189"/>
      <c r="G194" s="189"/>
      <c r="H194" s="189"/>
      <c r="I194" s="189"/>
      <c r="J194" s="189"/>
      <c r="K194" s="189"/>
      <c r="L194" s="189"/>
      <c r="M194" s="189"/>
      <c r="N194" s="189"/>
      <c r="O194" s="189"/>
      <c r="P194" s="189"/>
      <c r="Q194" s="189"/>
      <c r="R194" s="189"/>
      <c r="S194" s="189"/>
      <c r="T194" s="189"/>
      <c r="U194" s="189"/>
      <c r="V194" s="189"/>
      <c r="W194" s="189"/>
      <c r="X194" s="189"/>
      <c r="Y194" s="189"/>
      <c r="Z194" s="189"/>
      <c r="AA194" s="189"/>
      <c r="AB194" s="189"/>
      <c r="AC194" s="189"/>
      <c r="AD194" s="189"/>
      <c r="AE194" s="189"/>
      <c r="AF194" s="189"/>
      <c r="AG194" s="189"/>
      <c r="AH194" s="189"/>
      <c r="AI194" s="189"/>
      <c r="AJ194" s="189"/>
      <c r="AK194" s="189"/>
      <c r="AL194" s="189"/>
      <c r="AM194" s="189"/>
      <c r="AN194" s="189"/>
      <c r="AO194" s="189"/>
      <c r="AP194" s="189"/>
      <c r="AQ194" s="189"/>
      <c r="AR194" s="189"/>
      <c r="AS194" s="189"/>
      <c r="AT194" s="189"/>
      <c r="AU194" s="189"/>
      <c r="AV194" s="189"/>
      <c r="AW194" s="189"/>
      <c r="AX194" s="189"/>
      <c r="AY194" s="189"/>
      <c r="AZ194" s="189"/>
      <c r="BA194" s="189"/>
    </row>
    <row r="195" spans="1:53" ht="12.75" x14ac:dyDescent="0.2">
      <c r="A195" s="191"/>
      <c r="B195" s="189"/>
      <c r="C195" s="189"/>
      <c r="D195" s="189"/>
      <c r="E195" s="189"/>
      <c r="F195" s="189"/>
      <c r="G195" s="189"/>
      <c r="H195" s="189"/>
      <c r="I195" s="189"/>
      <c r="J195" s="189"/>
      <c r="K195" s="189"/>
      <c r="L195" s="189"/>
      <c r="M195" s="189"/>
      <c r="N195" s="189"/>
      <c r="O195" s="189"/>
      <c r="P195" s="189"/>
      <c r="Q195" s="189"/>
      <c r="R195" s="189"/>
      <c r="S195" s="189"/>
      <c r="T195" s="189"/>
      <c r="U195" s="189"/>
      <c r="V195" s="189"/>
      <c r="W195" s="189"/>
      <c r="X195" s="189"/>
      <c r="Y195" s="189"/>
      <c r="Z195" s="189"/>
      <c r="AA195" s="189"/>
      <c r="AB195" s="189"/>
      <c r="AC195" s="189"/>
      <c r="AD195" s="189"/>
      <c r="AE195" s="189"/>
      <c r="AF195" s="189"/>
      <c r="AG195" s="189"/>
      <c r="AH195" s="189"/>
      <c r="AI195" s="189"/>
      <c r="AJ195" s="189"/>
      <c r="AK195" s="189"/>
      <c r="AL195" s="189"/>
      <c r="AM195" s="189"/>
      <c r="AN195" s="189"/>
      <c r="AO195" s="189"/>
      <c r="AP195" s="189"/>
      <c r="AQ195" s="189"/>
      <c r="AR195" s="189"/>
      <c r="AS195" s="189"/>
      <c r="AT195" s="189"/>
      <c r="AU195" s="189"/>
      <c r="AV195" s="189"/>
      <c r="AW195" s="189"/>
      <c r="AX195" s="189"/>
      <c r="AY195" s="189"/>
      <c r="AZ195" s="189"/>
      <c r="BA195" s="189"/>
    </row>
    <row r="196" spans="1:53" ht="12.75" x14ac:dyDescent="0.2">
      <c r="A196" s="191"/>
      <c r="B196" s="189"/>
      <c r="C196" s="189"/>
      <c r="D196" s="189"/>
      <c r="E196" s="189"/>
      <c r="F196" s="189"/>
      <c r="G196" s="189"/>
      <c r="H196" s="189"/>
      <c r="I196" s="189"/>
      <c r="J196" s="189"/>
      <c r="K196" s="189"/>
      <c r="L196" s="189"/>
      <c r="M196" s="189"/>
      <c r="N196" s="189"/>
      <c r="O196" s="189"/>
      <c r="P196" s="189"/>
      <c r="Q196" s="189"/>
      <c r="R196" s="189"/>
      <c r="S196" s="189"/>
      <c r="T196" s="189"/>
      <c r="U196" s="189"/>
      <c r="V196" s="189"/>
      <c r="W196" s="189"/>
      <c r="X196" s="189"/>
      <c r="Y196" s="189"/>
      <c r="Z196" s="189"/>
      <c r="AA196" s="189"/>
      <c r="AB196" s="189"/>
      <c r="AC196" s="189"/>
      <c r="AD196" s="189"/>
      <c r="AE196" s="189"/>
      <c r="AF196" s="189"/>
      <c r="AG196" s="189"/>
      <c r="AH196" s="189"/>
      <c r="AI196" s="189"/>
      <c r="AJ196" s="189"/>
      <c r="AK196" s="189"/>
      <c r="AL196" s="189"/>
      <c r="AM196" s="189"/>
      <c r="AN196" s="189"/>
      <c r="AO196" s="189"/>
      <c r="AP196" s="189"/>
      <c r="AQ196" s="189"/>
      <c r="AR196" s="189"/>
      <c r="AS196" s="189"/>
      <c r="AT196" s="189"/>
      <c r="AU196" s="189"/>
      <c r="AV196" s="189"/>
      <c r="AW196" s="189"/>
      <c r="AX196" s="189"/>
      <c r="AY196" s="189"/>
      <c r="AZ196" s="189"/>
      <c r="BA196" s="189"/>
    </row>
    <row r="197" spans="1:53" ht="12.75" x14ac:dyDescent="0.2">
      <c r="A197" s="191"/>
      <c r="B197" s="189"/>
      <c r="C197" s="189"/>
      <c r="D197" s="189"/>
      <c r="E197" s="189"/>
      <c r="F197" s="189"/>
      <c r="G197" s="189"/>
      <c r="H197" s="189"/>
      <c r="I197" s="189"/>
      <c r="J197" s="189"/>
      <c r="K197" s="189"/>
      <c r="L197" s="189"/>
      <c r="M197" s="189"/>
      <c r="N197" s="189"/>
      <c r="O197" s="189"/>
      <c r="P197" s="189"/>
      <c r="Q197" s="189"/>
      <c r="R197" s="189"/>
      <c r="S197" s="189"/>
      <c r="T197" s="189"/>
      <c r="U197" s="189"/>
      <c r="V197" s="189"/>
      <c r="W197" s="189"/>
      <c r="X197" s="189"/>
      <c r="Y197" s="189"/>
      <c r="Z197" s="189"/>
      <c r="AA197" s="189"/>
      <c r="AB197" s="189"/>
      <c r="AC197" s="189"/>
      <c r="AD197" s="189"/>
      <c r="AE197" s="189"/>
      <c r="AF197" s="189"/>
      <c r="AG197" s="189"/>
      <c r="AH197" s="189"/>
      <c r="AI197" s="189"/>
      <c r="AJ197" s="189"/>
      <c r="AK197" s="189"/>
      <c r="AL197" s="189"/>
      <c r="AM197" s="189"/>
      <c r="AN197" s="189"/>
      <c r="AO197" s="189"/>
      <c r="AP197" s="189"/>
      <c r="AQ197" s="189"/>
      <c r="AR197" s="189"/>
      <c r="AS197" s="189"/>
      <c r="AT197" s="189"/>
      <c r="AU197" s="189"/>
      <c r="AV197" s="189"/>
      <c r="AW197" s="189"/>
      <c r="AX197" s="189"/>
      <c r="AY197" s="189"/>
      <c r="AZ197" s="189"/>
      <c r="BA197" s="189"/>
    </row>
    <row r="198" spans="1:53" ht="12.75" x14ac:dyDescent="0.2">
      <c r="A198" s="191"/>
      <c r="B198" s="189"/>
      <c r="C198" s="189"/>
      <c r="D198" s="189"/>
      <c r="E198" s="189"/>
      <c r="F198" s="189"/>
      <c r="G198" s="189"/>
      <c r="H198" s="189"/>
      <c r="I198" s="189"/>
      <c r="J198" s="189"/>
      <c r="K198" s="189"/>
      <c r="L198" s="189"/>
      <c r="M198" s="189"/>
      <c r="N198" s="189"/>
      <c r="O198" s="189"/>
      <c r="P198" s="189"/>
      <c r="Q198" s="189"/>
      <c r="R198" s="189"/>
      <c r="S198" s="189"/>
      <c r="T198" s="189"/>
      <c r="U198" s="189"/>
      <c r="V198" s="189"/>
      <c r="W198" s="189"/>
      <c r="X198" s="189"/>
      <c r="Y198" s="189"/>
      <c r="Z198" s="189"/>
      <c r="AA198" s="189"/>
      <c r="AB198" s="189"/>
      <c r="AC198" s="189"/>
      <c r="AD198" s="189"/>
      <c r="AE198" s="189"/>
      <c r="AF198" s="189"/>
      <c r="AG198" s="189"/>
      <c r="AH198" s="189"/>
      <c r="AI198" s="189"/>
      <c r="AJ198" s="189"/>
      <c r="AK198" s="189"/>
      <c r="AL198" s="189"/>
      <c r="AM198" s="189"/>
      <c r="AN198" s="189"/>
      <c r="AO198" s="189"/>
      <c r="AP198" s="189"/>
      <c r="AQ198" s="189"/>
      <c r="AR198" s="189"/>
      <c r="AS198" s="189"/>
      <c r="AT198" s="189"/>
      <c r="AU198" s="189"/>
      <c r="AV198" s="189"/>
      <c r="AW198" s="189"/>
      <c r="AX198" s="189"/>
      <c r="AY198" s="189"/>
      <c r="AZ198" s="189"/>
      <c r="BA198" s="189"/>
    </row>
    <row r="199" spans="1:53" ht="12.75" x14ac:dyDescent="0.2">
      <c r="A199" s="191"/>
      <c r="B199" s="189"/>
      <c r="C199" s="189"/>
      <c r="D199" s="189"/>
      <c r="E199" s="189"/>
      <c r="F199" s="189"/>
      <c r="G199" s="189"/>
      <c r="H199" s="189"/>
      <c r="I199" s="189"/>
      <c r="J199" s="189"/>
      <c r="K199" s="189"/>
      <c r="L199" s="189"/>
      <c r="M199" s="189"/>
      <c r="N199" s="189"/>
      <c r="O199" s="189"/>
      <c r="P199" s="189"/>
      <c r="Q199" s="189"/>
      <c r="R199" s="189"/>
      <c r="S199" s="189"/>
      <c r="T199" s="189"/>
      <c r="U199" s="189"/>
      <c r="V199" s="189"/>
      <c r="W199" s="189"/>
      <c r="X199" s="189"/>
      <c r="Y199" s="189"/>
      <c r="Z199" s="189"/>
      <c r="AA199" s="189"/>
      <c r="AB199" s="189"/>
      <c r="AC199" s="189"/>
      <c r="AD199" s="189"/>
      <c r="AE199" s="189"/>
      <c r="AF199" s="189"/>
      <c r="AG199" s="189"/>
      <c r="AH199" s="189"/>
      <c r="AI199" s="189"/>
      <c r="AJ199" s="189"/>
      <c r="AK199" s="189"/>
      <c r="AL199" s="189"/>
      <c r="AM199" s="189"/>
      <c r="AN199" s="189"/>
      <c r="AO199" s="189"/>
      <c r="AP199" s="189"/>
      <c r="AQ199" s="189"/>
      <c r="AR199" s="189"/>
      <c r="AS199" s="189"/>
      <c r="AT199" s="189"/>
      <c r="AU199" s="189"/>
      <c r="AV199" s="189"/>
      <c r="AW199" s="189"/>
      <c r="AX199" s="189"/>
      <c r="AY199" s="189"/>
      <c r="AZ199" s="189"/>
      <c r="BA199" s="189"/>
    </row>
    <row r="200" spans="1:53" ht="12.75" x14ac:dyDescent="0.2">
      <c r="A200" s="191"/>
      <c r="B200" s="189"/>
      <c r="C200" s="189"/>
      <c r="D200" s="189"/>
      <c r="E200" s="189"/>
      <c r="F200" s="189"/>
      <c r="G200" s="189"/>
      <c r="H200" s="189"/>
      <c r="I200" s="189"/>
      <c r="J200" s="189"/>
      <c r="K200" s="189"/>
      <c r="L200" s="189"/>
      <c r="M200" s="189"/>
      <c r="N200" s="189"/>
      <c r="O200" s="189"/>
      <c r="P200" s="189"/>
      <c r="Q200" s="189"/>
      <c r="R200" s="189"/>
      <c r="S200" s="189"/>
      <c r="T200" s="189"/>
      <c r="U200" s="189"/>
      <c r="V200" s="189"/>
      <c r="W200" s="189"/>
      <c r="X200" s="189"/>
      <c r="Y200" s="189"/>
      <c r="Z200" s="189"/>
      <c r="AA200" s="189"/>
      <c r="AB200" s="189"/>
      <c r="AC200" s="189"/>
      <c r="AD200" s="189"/>
      <c r="AE200" s="189"/>
      <c r="AF200" s="189"/>
      <c r="AG200" s="189"/>
      <c r="AH200" s="189"/>
      <c r="AI200" s="189"/>
      <c r="AJ200" s="189"/>
      <c r="AK200" s="189"/>
      <c r="AL200" s="189"/>
      <c r="AM200" s="189"/>
      <c r="AN200" s="189"/>
      <c r="AO200" s="189"/>
      <c r="AP200" s="189"/>
      <c r="AQ200" s="189"/>
      <c r="AR200" s="189"/>
      <c r="AS200" s="189"/>
      <c r="AT200" s="189"/>
      <c r="AU200" s="189"/>
      <c r="AV200" s="189"/>
      <c r="AW200" s="189"/>
      <c r="AX200" s="189"/>
      <c r="AY200" s="189"/>
      <c r="AZ200" s="189"/>
      <c r="BA200" s="189"/>
    </row>
    <row r="201" spans="1:53" ht="12.75" x14ac:dyDescent="0.2">
      <c r="A201" s="191"/>
      <c r="B201" s="189"/>
      <c r="C201" s="189"/>
      <c r="D201" s="189"/>
      <c r="E201" s="189"/>
      <c r="F201" s="189"/>
      <c r="G201" s="189"/>
      <c r="H201" s="189"/>
      <c r="I201" s="189"/>
      <c r="J201" s="189"/>
      <c r="K201" s="189"/>
      <c r="L201" s="189"/>
      <c r="M201" s="189"/>
      <c r="N201" s="189"/>
      <c r="O201" s="189"/>
      <c r="P201" s="189"/>
      <c r="Q201" s="189"/>
      <c r="R201" s="189"/>
      <c r="S201" s="189"/>
      <c r="T201" s="189"/>
      <c r="U201" s="189"/>
      <c r="V201" s="189"/>
      <c r="W201" s="189"/>
      <c r="X201" s="189"/>
      <c r="Y201" s="189"/>
      <c r="Z201" s="189"/>
      <c r="AA201" s="189"/>
      <c r="AB201" s="189"/>
      <c r="AC201" s="189"/>
      <c r="AD201" s="189"/>
      <c r="AE201" s="189"/>
      <c r="AF201" s="189"/>
      <c r="AG201" s="189"/>
      <c r="AH201" s="189"/>
      <c r="AI201" s="189"/>
      <c r="AJ201" s="189"/>
      <c r="AK201" s="189"/>
      <c r="AL201" s="189"/>
      <c r="AM201" s="189"/>
      <c r="AN201" s="189"/>
      <c r="AO201" s="189"/>
      <c r="AP201" s="189"/>
      <c r="AQ201" s="189"/>
      <c r="AR201" s="189"/>
      <c r="AS201" s="189"/>
      <c r="AT201" s="189"/>
      <c r="AU201" s="189"/>
      <c r="AV201" s="189"/>
      <c r="AW201" s="189"/>
      <c r="AX201" s="189"/>
      <c r="AY201" s="189"/>
      <c r="AZ201" s="189"/>
      <c r="BA201" s="189"/>
    </row>
    <row r="202" spans="1:53" ht="12.75" x14ac:dyDescent="0.2">
      <c r="A202" s="191"/>
      <c r="B202" s="189"/>
      <c r="C202" s="189"/>
      <c r="D202" s="189"/>
      <c r="E202" s="189"/>
      <c r="F202" s="189"/>
      <c r="G202" s="189"/>
      <c r="H202" s="189"/>
      <c r="I202" s="189"/>
      <c r="J202" s="189"/>
      <c r="K202" s="189"/>
      <c r="L202" s="189"/>
      <c r="M202" s="189"/>
      <c r="N202" s="189"/>
      <c r="O202" s="189"/>
      <c r="P202" s="189"/>
      <c r="Q202" s="189"/>
      <c r="R202" s="189"/>
      <c r="S202" s="189"/>
      <c r="T202" s="189"/>
      <c r="U202" s="189"/>
      <c r="V202" s="189"/>
      <c r="W202" s="189"/>
      <c r="X202" s="189"/>
      <c r="Y202" s="189"/>
      <c r="Z202" s="189"/>
      <c r="AA202" s="189"/>
      <c r="AB202" s="189"/>
      <c r="AC202" s="189"/>
      <c r="AD202" s="189"/>
      <c r="AE202" s="189"/>
      <c r="AF202" s="189"/>
      <c r="AG202" s="189"/>
      <c r="AH202" s="189"/>
      <c r="AI202" s="189"/>
      <c r="AJ202" s="189"/>
      <c r="AK202" s="189"/>
      <c r="AL202" s="189"/>
      <c r="AM202" s="189"/>
      <c r="AN202" s="189"/>
      <c r="AO202" s="189"/>
      <c r="AP202" s="189"/>
      <c r="AQ202" s="189"/>
      <c r="AR202" s="189"/>
      <c r="AS202" s="189"/>
      <c r="AT202" s="189"/>
      <c r="AU202" s="189"/>
      <c r="AV202" s="189"/>
      <c r="AW202" s="189"/>
      <c r="AX202" s="189"/>
      <c r="AY202" s="189"/>
      <c r="AZ202" s="189"/>
      <c r="BA202" s="189"/>
    </row>
    <row r="203" spans="1:53" ht="12.75" x14ac:dyDescent="0.2">
      <c r="A203" s="191"/>
      <c r="B203" s="189"/>
      <c r="C203" s="189"/>
      <c r="D203" s="189"/>
      <c r="E203" s="189"/>
      <c r="F203" s="189"/>
      <c r="G203" s="189"/>
      <c r="H203" s="189"/>
      <c r="I203" s="189"/>
      <c r="J203" s="189"/>
      <c r="K203" s="189"/>
      <c r="L203" s="189"/>
      <c r="M203" s="189"/>
      <c r="N203" s="189"/>
      <c r="O203" s="189"/>
      <c r="P203" s="189"/>
      <c r="Q203" s="189"/>
      <c r="R203" s="189"/>
      <c r="S203" s="189"/>
      <c r="T203" s="189"/>
      <c r="U203" s="189"/>
      <c r="V203" s="189"/>
      <c r="W203" s="189"/>
      <c r="X203" s="189"/>
      <c r="Y203" s="189"/>
      <c r="Z203" s="189"/>
      <c r="AA203" s="189"/>
      <c r="AB203" s="189"/>
      <c r="AC203" s="189"/>
      <c r="AD203" s="189"/>
      <c r="AE203" s="189"/>
      <c r="AF203" s="189"/>
      <c r="AG203" s="189"/>
      <c r="AH203" s="189"/>
      <c r="AI203" s="189"/>
      <c r="AJ203" s="189"/>
      <c r="AK203" s="189"/>
      <c r="AL203" s="189"/>
      <c r="AM203" s="189"/>
      <c r="AN203" s="189"/>
      <c r="AO203" s="189"/>
      <c r="AP203" s="189"/>
      <c r="AQ203" s="189"/>
      <c r="AR203" s="189"/>
      <c r="AS203" s="189"/>
      <c r="AT203" s="189"/>
      <c r="AU203" s="189"/>
      <c r="AV203" s="189"/>
      <c r="AW203" s="189"/>
      <c r="AX203" s="189"/>
      <c r="AY203" s="189"/>
      <c r="AZ203" s="189"/>
      <c r="BA203" s="189"/>
    </row>
  </sheetData>
  <mergeCells count="22">
    <mergeCell ref="A97:L97"/>
    <mergeCell ref="G29:H29"/>
    <mergeCell ref="D30:F30"/>
    <mergeCell ref="G30:H30"/>
    <mergeCell ref="D31:F31"/>
    <mergeCell ref="G31:H31"/>
    <mergeCell ref="D117:D120"/>
    <mergeCell ref="G117:G120"/>
    <mergeCell ref="A13:H13"/>
    <mergeCell ref="A5:H5"/>
    <mergeCell ref="A7:H7"/>
    <mergeCell ref="A9:H9"/>
    <mergeCell ref="A10:H10"/>
    <mergeCell ref="A12:H12"/>
    <mergeCell ref="B110:C110"/>
    <mergeCell ref="D110:E110"/>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70" zoomScaleSheetLayoutView="70" workbookViewId="0">
      <selection activeCell="G17" sqref="G1:H1048576"/>
    </sheetView>
  </sheetViews>
  <sheetFormatPr defaultRowHeight="15.75" x14ac:dyDescent="0.25"/>
  <cols>
    <col min="1" max="1" width="9.140625" style="52"/>
    <col min="2" max="2" width="37.7109375" style="52" customWidth="1"/>
    <col min="3" max="6" width="16.7109375" style="52" customWidth="1"/>
    <col min="7" max="8" width="16.710937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65</v>
      </c>
    </row>
    <row r="2" spans="1:44" ht="18.75" x14ac:dyDescent="0.3">
      <c r="L2" s="14" t="s">
        <v>7</v>
      </c>
    </row>
    <row r="3" spans="1:44" ht="18.75" x14ac:dyDescent="0.3">
      <c r="L3" s="14" t="s">
        <v>519</v>
      </c>
    </row>
    <row r="4" spans="1:44" ht="18.75" x14ac:dyDescent="0.3">
      <c r="K4" s="14"/>
    </row>
    <row r="5" spans="1:44" x14ac:dyDescent="0.25">
      <c r="A5" s="409" t="str">
        <f>'2. паспорт  ТП'!A4:S4</f>
        <v>Год раскрытия информации: 2025 год</v>
      </c>
      <c r="B5" s="409"/>
      <c r="C5" s="409"/>
      <c r="D5" s="409"/>
      <c r="E5" s="409"/>
      <c r="F5" s="409"/>
      <c r="G5" s="409"/>
      <c r="H5" s="409"/>
      <c r="I5" s="409"/>
      <c r="J5" s="409"/>
      <c r="K5" s="409"/>
      <c r="L5" s="409"/>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x14ac:dyDescent="0.3">
      <c r="K6" s="14"/>
    </row>
    <row r="7" spans="1:44" ht="18.75" x14ac:dyDescent="0.25">
      <c r="A7" s="425" t="s">
        <v>6</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19" t="str">
        <f>'1. паспорт местоположение'!A9:C9</f>
        <v>Акционерное общество "Россети Янтарь" ДЗО  ПАО "Россети"</v>
      </c>
      <c r="B9" s="419"/>
      <c r="C9" s="419"/>
      <c r="D9" s="419"/>
      <c r="E9" s="419"/>
      <c r="F9" s="419"/>
      <c r="G9" s="419"/>
      <c r="H9" s="419"/>
      <c r="I9" s="419"/>
      <c r="J9" s="419"/>
      <c r="K9" s="419"/>
      <c r="L9" s="419"/>
    </row>
    <row r="10" spans="1:44" x14ac:dyDescent="0.25">
      <c r="A10" s="421" t="s">
        <v>5</v>
      </c>
      <c r="B10" s="421"/>
      <c r="C10" s="421"/>
      <c r="D10" s="421"/>
      <c r="E10" s="421"/>
      <c r="F10" s="421"/>
      <c r="G10" s="421"/>
      <c r="H10" s="421"/>
      <c r="I10" s="421"/>
      <c r="J10" s="421"/>
      <c r="K10" s="421"/>
      <c r="L10" s="421"/>
    </row>
    <row r="11" spans="1:44" ht="18.75" x14ac:dyDescent="0.25">
      <c r="A11" s="425"/>
      <c r="B11" s="425"/>
      <c r="C11" s="425"/>
      <c r="D11" s="425"/>
      <c r="E11" s="425"/>
      <c r="F11" s="425"/>
      <c r="G11" s="425"/>
      <c r="H11" s="425"/>
      <c r="I11" s="425"/>
      <c r="J11" s="425"/>
      <c r="K11" s="425"/>
      <c r="L11" s="425"/>
    </row>
    <row r="12" spans="1:44" x14ac:dyDescent="0.25">
      <c r="A12" s="419" t="str">
        <f>'1. паспорт местоположение'!A12:C12</f>
        <v>L_19-1056</v>
      </c>
      <c r="B12" s="419"/>
      <c r="C12" s="419"/>
      <c r="D12" s="419"/>
      <c r="E12" s="419"/>
      <c r="F12" s="419"/>
      <c r="G12" s="419"/>
      <c r="H12" s="419"/>
      <c r="I12" s="419"/>
      <c r="J12" s="419"/>
      <c r="K12" s="419"/>
      <c r="L12" s="419"/>
    </row>
    <row r="13" spans="1:44" x14ac:dyDescent="0.25">
      <c r="A13" s="421" t="s">
        <v>4</v>
      </c>
      <c r="B13" s="421"/>
      <c r="C13" s="421"/>
      <c r="D13" s="421"/>
      <c r="E13" s="421"/>
      <c r="F13" s="421"/>
      <c r="G13" s="421"/>
      <c r="H13" s="421"/>
      <c r="I13" s="421"/>
      <c r="J13" s="421"/>
      <c r="K13" s="421"/>
      <c r="L13" s="421"/>
    </row>
    <row r="14" spans="1:44" ht="18.75" x14ac:dyDescent="0.25">
      <c r="A14" s="426"/>
      <c r="B14" s="426"/>
      <c r="C14" s="426"/>
      <c r="D14" s="426"/>
      <c r="E14" s="426"/>
      <c r="F14" s="426"/>
      <c r="G14" s="426"/>
      <c r="H14" s="426"/>
      <c r="I14" s="426"/>
      <c r="J14" s="426"/>
      <c r="K14" s="426"/>
      <c r="L14" s="426"/>
    </row>
    <row r="15" spans="1:44" x14ac:dyDescent="0.25">
      <c r="A15" s="419"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19"/>
      <c r="C15" s="419"/>
      <c r="D15" s="419"/>
      <c r="E15" s="419"/>
      <c r="F15" s="419"/>
      <c r="G15" s="419"/>
      <c r="H15" s="419"/>
      <c r="I15" s="419"/>
      <c r="J15" s="419"/>
      <c r="K15" s="419"/>
      <c r="L15" s="419"/>
    </row>
    <row r="16" spans="1:44" x14ac:dyDescent="0.25">
      <c r="A16" s="421" t="s">
        <v>3</v>
      </c>
      <c r="B16" s="421"/>
      <c r="C16" s="421"/>
      <c r="D16" s="421"/>
      <c r="E16" s="421"/>
      <c r="F16" s="421"/>
      <c r="G16" s="421"/>
      <c r="H16" s="421"/>
      <c r="I16" s="421"/>
      <c r="J16" s="421"/>
      <c r="K16" s="421"/>
      <c r="L16" s="421"/>
    </row>
    <row r="17" spans="1:12" ht="15.75" customHeight="1" x14ac:dyDescent="0.25">
      <c r="L17" s="76"/>
    </row>
    <row r="18" spans="1:12" x14ac:dyDescent="0.25">
      <c r="K18" s="75"/>
    </row>
    <row r="19" spans="1:12" ht="15.75" customHeight="1" x14ac:dyDescent="0.25">
      <c r="A19" s="485" t="s">
        <v>432</v>
      </c>
      <c r="B19" s="485"/>
      <c r="C19" s="485"/>
      <c r="D19" s="485"/>
      <c r="E19" s="485"/>
      <c r="F19" s="485"/>
      <c r="G19" s="485"/>
      <c r="H19" s="485"/>
      <c r="I19" s="485"/>
      <c r="J19" s="485"/>
      <c r="K19" s="485"/>
      <c r="L19" s="485"/>
    </row>
    <row r="20" spans="1:12" x14ac:dyDescent="0.25">
      <c r="A20" s="54"/>
      <c r="B20" s="54"/>
      <c r="C20" s="74"/>
      <c r="D20" s="74"/>
      <c r="E20" s="74"/>
      <c r="F20" s="74"/>
      <c r="G20" s="74"/>
      <c r="H20" s="74"/>
      <c r="I20" s="74"/>
      <c r="J20" s="74"/>
      <c r="K20" s="74"/>
      <c r="L20" s="74"/>
    </row>
    <row r="21" spans="1:12" ht="28.5" customHeight="1" x14ac:dyDescent="0.25">
      <c r="A21" s="486" t="s">
        <v>217</v>
      </c>
      <c r="B21" s="486" t="s">
        <v>216</v>
      </c>
      <c r="C21" s="492" t="s">
        <v>364</v>
      </c>
      <c r="D21" s="492"/>
      <c r="E21" s="492"/>
      <c r="F21" s="492"/>
      <c r="G21" s="492"/>
      <c r="H21" s="492"/>
      <c r="I21" s="487" t="s">
        <v>215</v>
      </c>
      <c r="J21" s="489" t="s">
        <v>366</v>
      </c>
      <c r="K21" s="486" t="s">
        <v>214</v>
      </c>
      <c r="L21" s="488" t="s">
        <v>365</v>
      </c>
    </row>
    <row r="22" spans="1:12" ht="58.5" customHeight="1" x14ac:dyDescent="0.25">
      <c r="A22" s="486"/>
      <c r="B22" s="486"/>
      <c r="C22" s="493" t="s">
        <v>1</v>
      </c>
      <c r="D22" s="493"/>
      <c r="E22" s="493" t="s">
        <v>8</v>
      </c>
      <c r="F22" s="493"/>
      <c r="G22" s="493" t="s">
        <v>178</v>
      </c>
      <c r="H22" s="493"/>
      <c r="I22" s="487"/>
      <c r="J22" s="490"/>
      <c r="K22" s="486"/>
      <c r="L22" s="488"/>
    </row>
    <row r="23" spans="1:12" ht="31.5" x14ac:dyDescent="0.25">
      <c r="A23" s="486"/>
      <c r="B23" s="486"/>
      <c r="C23" s="287" t="s">
        <v>213</v>
      </c>
      <c r="D23" s="287" t="s">
        <v>212</v>
      </c>
      <c r="E23" s="287" t="s">
        <v>213</v>
      </c>
      <c r="F23" s="287" t="s">
        <v>212</v>
      </c>
      <c r="G23" s="287" t="s">
        <v>213</v>
      </c>
      <c r="H23" s="287" t="s">
        <v>212</v>
      </c>
      <c r="I23" s="487"/>
      <c r="J23" s="491"/>
      <c r="K23" s="486"/>
      <c r="L23" s="488"/>
    </row>
    <row r="24" spans="1:12" x14ac:dyDescent="0.25">
      <c r="A24" s="59">
        <v>1</v>
      </c>
      <c r="B24" s="59">
        <v>2</v>
      </c>
      <c r="C24" s="287">
        <v>3</v>
      </c>
      <c r="D24" s="287">
        <v>4</v>
      </c>
      <c r="E24" s="287">
        <v>5</v>
      </c>
      <c r="F24" s="287">
        <v>6</v>
      </c>
      <c r="G24" s="287">
        <v>7</v>
      </c>
      <c r="H24" s="287">
        <v>8</v>
      </c>
      <c r="I24" s="287">
        <v>9</v>
      </c>
      <c r="J24" s="73">
        <v>10</v>
      </c>
      <c r="K24" s="73">
        <v>11</v>
      </c>
      <c r="L24" s="73">
        <v>12</v>
      </c>
    </row>
    <row r="25" spans="1:12" x14ac:dyDescent="0.25">
      <c r="A25" s="67">
        <v>1</v>
      </c>
      <c r="B25" s="68" t="s">
        <v>211</v>
      </c>
      <c r="C25" s="288"/>
      <c r="D25" s="289"/>
      <c r="E25" s="289"/>
      <c r="F25" s="289"/>
      <c r="G25" s="288"/>
      <c r="H25" s="289"/>
      <c r="I25" s="289"/>
      <c r="J25" s="71"/>
      <c r="K25" s="65"/>
      <c r="L25" s="77"/>
    </row>
    <row r="26" spans="1:12" ht="21.75" customHeight="1" x14ac:dyDescent="0.25">
      <c r="A26" s="67" t="s">
        <v>210</v>
      </c>
      <c r="B26" s="72" t="s">
        <v>371</v>
      </c>
      <c r="C26" s="371" t="s">
        <v>467</v>
      </c>
      <c r="D26" s="371" t="s">
        <v>467</v>
      </c>
      <c r="E26" s="371" t="s">
        <v>467</v>
      </c>
      <c r="F26" s="371" t="s">
        <v>467</v>
      </c>
      <c r="G26" s="371" t="s">
        <v>467</v>
      </c>
      <c r="H26" s="371" t="s">
        <v>467</v>
      </c>
      <c r="I26" s="372"/>
      <c r="J26" s="71"/>
      <c r="K26" s="65"/>
      <c r="L26" s="65"/>
    </row>
    <row r="27" spans="1:12" s="55" customFormat="1" ht="39" customHeight="1" x14ac:dyDescent="0.25">
      <c r="A27" s="67" t="s">
        <v>209</v>
      </c>
      <c r="B27" s="72" t="s">
        <v>373</v>
      </c>
      <c r="C27" s="372" t="s">
        <v>467</v>
      </c>
      <c r="D27" s="372" t="s">
        <v>467</v>
      </c>
      <c r="E27" s="372" t="s">
        <v>467</v>
      </c>
      <c r="F27" s="372" t="s">
        <v>467</v>
      </c>
      <c r="G27" s="372" t="s">
        <v>467</v>
      </c>
      <c r="H27" s="372" t="s">
        <v>467</v>
      </c>
      <c r="I27" s="372"/>
      <c r="J27" s="71"/>
      <c r="K27" s="65"/>
      <c r="L27" s="65"/>
    </row>
    <row r="28" spans="1:12" s="55" customFormat="1" ht="70.5" customHeight="1" x14ac:dyDescent="0.25">
      <c r="A28" s="67" t="s">
        <v>372</v>
      </c>
      <c r="B28" s="72" t="s">
        <v>377</v>
      </c>
      <c r="C28" s="372" t="s">
        <v>467</v>
      </c>
      <c r="D28" s="372" t="s">
        <v>467</v>
      </c>
      <c r="E28" s="372" t="s">
        <v>467</v>
      </c>
      <c r="F28" s="372" t="s">
        <v>467</v>
      </c>
      <c r="G28" s="372" t="s">
        <v>467</v>
      </c>
      <c r="H28" s="372" t="s">
        <v>467</v>
      </c>
      <c r="I28" s="372"/>
      <c r="J28" s="71"/>
      <c r="K28" s="65"/>
      <c r="L28" s="65"/>
    </row>
    <row r="29" spans="1:12" s="55" customFormat="1" ht="54" customHeight="1" x14ac:dyDescent="0.25">
      <c r="A29" s="67" t="s">
        <v>208</v>
      </c>
      <c r="B29" s="72" t="s">
        <v>376</v>
      </c>
      <c r="C29" s="372" t="s">
        <v>467</v>
      </c>
      <c r="D29" s="372" t="s">
        <v>467</v>
      </c>
      <c r="E29" s="372" t="s">
        <v>467</v>
      </c>
      <c r="F29" s="372" t="s">
        <v>467</v>
      </c>
      <c r="G29" s="372" t="s">
        <v>467</v>
      </c>
      <c r="H29" s="372" t="s">
        <v>467</v>
      </c>
      <c r="I29" s="372"/>
      <c r="J29" s="71"/>
      <c r="K29" s="65"/>
      <c r="L29" s="65"/>
    </row>
    <row r="30" spans="1:12" s="55" customFormat="1" ht="42" customHeight="1" x14ac:dyDescent="0.25">
      <c r="A30" s="67" t="s">
        <v>207</v>
      </c>
      <c r="B30" s="72" t="s">
        <v>378</v>
      </c>
      <c r="C30" s="372" t="s">
        <v>467</v>
      </c>
      <c r="D30" s="372" t="s">
        <v>467</v>
      </c>
      <c r="E30" s="372" t="s">
        <v>467</v>
      </c>
      <c r="F30" s="372" t="s">
        <v>467</v>
      </c>
      <c r="G30" s="372" t="s">
        <v>467</v>
      </c>
      <c r="H30" s="372" t="s">
        <v>467</v>
      </c>
      <c r="I30" s="372"/>
      <c r="J30" s="71"/>
      <c r="K30" s="65"/>
      <c r="L30" s="65"/>
    </row>
    <row r="31" spans="1:12" s="55" customFormat="1" ht="37.5" customHeight="1" x14ac:dyDescent="0.25">
      <c r="A31" s="67" t="s">
        <v>206</v>
      </c>
      <c r="B31" s="66" t="s">
        <v>374</v>
      </c>
      <c r="C31" s="373">
        <v>44958</v>
      </c>
      <c r="D31" s="373">
        <v>44958</v>
      </c>
      <c r="E31" s="373">
        <v>44958</v>
      </c>
      <c r="F31" s="373">
        <v>44958</v>
      </c>
      <c r="G31" s="373">
        <v>44958</v>
      </c>
      <c r="H31" s="373">
        <v>44958</v>
      </c>
      <c r="I31" s="374">
        <v>100</v>
      </c>
      <c r="J31" s="71"/>
      <c r="K31" s="65"/>
      <c r="L31" s="65"/>
    </row>
    <row r="32" spans="1:12" s="55" customFormat="1" ht="31.5" x14ac:dyDescent="0.25">
      <c r="A32" s="67" t="s">
        <v>204</v>
      </c>
      <c r="B32" s="66" t="s">
        <v>379</v>
      </c>
      <c r="C32" s="373">
        <v>45352</v>
      </c>
      <c r="D32" s="373">
        <v>45382</v>
      </c>
      <c r="E32" s="290"/>
      <c r="F32" s="290"/>
      <c r="G32" s="373">
        <v>45352</v>
      </c>
      <c r="H32" s="373">
        <v>45382</v>
      </c>
      <c r="I32" s="374"/>
      <c r="J32" s="71"/>
      <c r="K32" s="65"/>
      <c r="L32" s="65"/>
    </row>
    <row r="33" spans="1:12" s="55" customFormat="1" ht="37.5" customHeight="1" x14ac:dyDescent="0.25">
      <c r="A33" s="67" t="s">
        <v>390</v>
      </c>
      <c r="B33" s="66" t="s">
        <v>311</v>
      </c>
      <c r="C33" s="372" t="s">
        <v>467</v>
      </c>
      <c r="D33" s="372" t="s">
        <v>467</v>
      </c>
      <c r="E33" s="289"/>
      <c r="F33" s="289"/>
      <c r="G33" s="372" t="s">
        <v>467</v>
      </c>
      <c r="H33" s="372" t="s">
        <v>467</v>
      </c>
      <c r="I33" s="372"/>
      <c r="J33" s="71"/>
      <c r="K33" s="65"/>
      <c r="L33" s="65"/>
    </row>
    <row r="34" spans="1:12" s="55" customFormat="1" ht="47.25" customHeight="1" x14ac:dyDescent="0.25">
      <c r="A34" s="67" t="s">
        <v>391</v>
      </c>
      <c r="B34" s="66" t="s">
        <v>383</v>
      </c>
      <c r="C34" s="372" t="s">
        <v>467</v>
      </c>
      <c r="D34" s="372" t="s">
        <v>467</v>
      </c>
      <c r="E34" s="291"/>
      <c r="F34" s="291"/>
      <c r="G34" s="372" t="s">
        <v>467</v>
      </c>
      <c r="H34" s="372" t="s">
        <v>467</v>
      </c>
      <c r="I34" s="372"/>
      <c r="J34" s="70"/>
      <c r="K34" s="70"/>
      <c r="L34" s="65"/>
    </row>
    <row r="35" spans="1:12" s="55" customFormat="1" ht="49.5" customHeight="1" x14ac:dyDescent="0.25">
      <c r="A35" s="67" t="s">
        <v>392</v>
      </c>
      <c r="B35" s="66" t="s">
        <v>205</v>
      </c>
      <c r="C35" s="373">
        <v>45352</v>
      </c>
      <c r="D35" s="373">
        <v>45382</v>
      </c>
      <c r="E35" s="291"/>
      <c r="F35" s="291"/>
      <c r="G35" s="373">
        <v>45352</v>
      </c>
      <c r="H35" s="373">
        <v>45382</v>
      </c>
      <c r="I35" s="374"/>
      <c r="J35" s="70"/>
      <c r="K35" s="70"/>
      <c r="L35" s="65"/>
    </row>
    <row r="36" spans="1:12" ht="37.5" customHeight="1" x14ac:dyDescent="0.25">
      <c r="A36" s="67" t="s">
        <v>393</v>
      </c>
      <c r="B36" s="66" t="s">
        <v>375</v>
      </c>
      <c r="C36" s="373" t="s">
        <v>467</v>
      </c>
      <c r="D36" s="373" t="s">
        <v>467</v>
      </c>
      <c r="E36" s="292"/>
      <c r="F36" s="293"/>
      <c r="G36" s="373" t="s">
        <v>467</v>
      </c>
      <c r="H36" s="373" t="s">
        <v>467</v>
      </c>
      <c r="I36" s="372"/>
      <c r="J36" s="69"/>
      <c r="K36" s="65"/>
      <c r="L36" s="65"/>
    </row>
    <row r="37" spans="1:12" x14ac:dyDescent="0.25">
      <c r="A37" s="67" t="s">
        <v>394</v>
      </c>
      <c r="B37" s="66" t="s">
        <v>203</v>
      </c>
      <c r="C37" s="373">
        <v>45352</v>
      </c>
      <c r="D37" s="373">
        <v>45382</v>
      </c>
      <c r="E37" s="292"/>
      <c r="F37" s="293"/>
      <c r="G37" s="373">
        <v>45352</v>
      </c>
      <c r="H37" s="373">
        <v>45382</v>
      </c>
      <c r="I37" s="372"/>
      <c r="J37" s="69"/>
      <c r="K37" s="65"/>
      <c r="L37" s="65"/>
    </row>
    <row r="38" spans="1:12" x14ac:dyDescent="0.25">
      <c r="A38" s="67" t="s">
        <v>395</v>
      </c>
      <c r="B38" s="68" t="s">
        <v>202</v>
      </c>
      <c r="C38" s="373"/>
      <c r="D38" s="373"/>
      <c r="E38" s="294"/>
      <c r="F38" s="294"/>
      <c r="G38" s="373"/>
      <c r="H38" s="373"/>
      <c r="I38" s="375"/>
      <c r="J38" s="65"/>
      <c r="K38" s="65"/>
      <c r="L38" s="65"/>
    </row>
    <row r="39" spans="1:12" ht="63" x14ac:dyDescent="0.25">
      <c r="A39" s="67">
        <v>2</v>
      </c>
      <c r="B39" s="66" t="s">
        <v>380</v>
      </c>
      <c r="C39" s="373">
        <v>45667</v>
      </c>
      <c r="D39" s="373">
        <v>45746</v>
      </c>
      <c r="E39" s="294"/>
      <c r="F39" s="294"/>
      <c r="G39" s="373">
        <v>45667</v>
      </c>
      <c r="H39" s="373">
        <v>45746</v>
      </c>
      <c r="I39" s="375"/>
      <c r="J39" s="65"/>
      <c r="K39" s="65"/>
      <c r="L39" s="65"/>
    </row>
    <row r="40" spans="1:12" ht="33.75" customHeight="1" x14ac:dyDescent="0.25">
      <c r="A40" s="67" t="s">
        <v>201</v>
      </c>
      <c r="B40" s="66" t="s">
        <v>382</v>
      </c>
      <c r="C40" s="373" t="s">
        <v>467</v>
      </c>
      <c r="D40" s="373" t="s">
        <v>467</v>
      </c>
      <c r="E40" s="294"/>
      <c r="F40" s="294"/>
      <c r="G40" s="373" t="s">
        <v>467</v>
      </c>
      <c r="H40" s="373" t="s">
        <v>467</v>
      </c>
      <c r="I40" s="375"/>
      <c r="J40" s="65"/>
      <c r="K40" s="65"/>
      <c r="L40" s="65"/>
    </row>
    <row r="41" spans="1:12" ht="63" customHeight="1" x14ac:dyDescent="0.25">
      <c r="A41" s="67" t="s">
        <v>200</v>
      </c>
      <c r="B41" s="68" t="s">
        <v>463</v>
      </c>
      <c r="C41" s="373"/>
      <c r="D41" s="373"/>
      <c r="E41" s="294"/>
      <c r="F41" s="294"/>
      <c r="G41" s="373"/>
      <c r="H41" s="373"/>
      <c r="I41" s="375"/>
      <c r="J41" s="65"/>
      <c r="K41" s="65"/>
      <c r="L41" s="65"/>
    </row>
    <row r="42" spans="1:12" ht="58.5" customHeight="1" x14ac:dyDescent="0.25">
      <c r="A42" s="67">
        <v>3</v>
      </c>
      <c r="B42" s="66" t="s">
        <v>381</v>
      </c>
      <c r="C42" s="373" t="s">
        <v>467</v>
      </c>
      <c r="D42" s="373" t="s">
        <v>467</v>
      </c>
      <c r="E42" s="294"/>
      <c r="F42" s="294"/>
      <c r="G42" s="373" t="s">
        <v>467</v>
      </c>
      <c r="H42" s="373" t="s">
        <v>467</v>
      </c>
      <c r="I42" s="372"/>
      <c r="J42" s="65"/>
      <c r="K42" s="65"/>
      <c r="L42" s="65"/>
    </row>
    <row r="43" spans="1:12" ht="34.5" customHeight="1" x14ac:dyDescent="0.25">
      <c r="A43" s="67" t="s">
        <v>199</v>
      </c>
      <c r="B43" s="66" t="s">
        <v>197</v>
      </c>
      <c r="C43" s="373" t="s">
        <v>467</v>
      </c>
      <c r="D43" s="373" t="s">
        <v>467</v>
      </c>
      <c r="E43" s="294"/>
      <c r="F43" s="294"/>
      <c r="G43" s="373" t="s">
        <v>467</v>
      </c>
      <c r="H43" s="373" t="s">
        <v>467</v>
      </c>
      <c r="I43" s="372"/>
      <c r="J43" s="65"/>
      <c r="K43" s="65"/>
      <c r="L43" s="65"/>
    </row>
    <row r="44" spans="1:12" ht="24.75" customHeight="1" x14ac:dyDescent="0.25">
      <c r="A44" s="67" t="s">
        <v>198</v>
      </c>
      <c r="B44" s="66" t="s">
        <v>195</v>
      </c>
      <c r="C44" s="373">
        <v>45748</v>
      </c>
      <c r="D44" s="373">
        <v>46295</v>
      </c>
      <c r="E44" s="294"/>
      <c r="F44" s="294"/>
      <c r="G44" s="373">
        <v>45748</v>
      </c>
      <c r="H44" s="373">
        <v>46295</v>
      </c>
      <c r="I44" s="372"/>
      <c r="J44" s="65"/>
      <c r="K44" s="65"/>
      <c r="L44" s="65"/>
    </row>
    <row r="45" spans="1:12" ht="90.75" customHeight="1" x14ac:dyDescent="0.25">
      <c r="A45" s="67" t="s">
        <v>196</v>
      </c>
      <c r="B45" s="66" t="s">
        <v>386</v>
      </c>
      <c r="C45" s="373" t="s">
        <v>467</v>
      </c>
      <c r="D45" s="373" t="s">
        <v>467</v>
      </c>
      <c r="E45" s="294"/>
      <c r="F45" s="294"/>
      <c r="G45" s="373" t="s">
        <v>467</v>
      </c>
      <c r="H45" s="373" t="s">
        <v>467</v>
      </c>
      <c r="I45" s="375"/>
      <c r="J45" s="65"/>
      <c r="K45" s="65"/>
      <c r="L45" s="65"/>
    </row>
    <row r="46" spans="1:12" ht="167.25" customHeight="1" x14ac:dyDescent="0.25">
      <c r="A46" s="67" t="s">
        <v>194</v>
      </c>
      <c r="B46" s="66" t="s">
        <v>384</v>
      </c>
      <c r="C46" s="373" t="s">
        <v>467</v>
      </c>
      <c r="D46" s="373" t="s">
        <v>467</v>
      </c>
      <c r="E46" s="294"/>
      <c r="F46" s="294"/>
      <c r="G46" s="373" t="s">
        <v>467</v>
      </c>
      <c r="H46" s="373" t="s">
        <v>467</v>
      </c>
      <c r="I46" s="375"/>
      <c r="J46" s="65"/>
      <c r="K46" s="65"/>
      <c r="L46" s="65"/>
    </row>
    <row r="47" spans="1:12" ht="30.75" customHeight="1" x14ac:dyDescent="0.25">
      <c r="A47" s="67" t="s">
        <v>192</v>
      </c>
      <c r="B47" s="66" t="s">
        <v>193</v>
      </c>
      <c r="C47" s="373">
        <v>46296</v>
      </c>
      <c r="D47" s="373">
        <v>46387</v>
      </c>
      <c r="E47" s="294"/>
      <c r="F47" s="294"/>
      <c r="G47" s="373">
        <v>46296</v>
      </c>
      <c r="H47" s="373">
        <v>46387</v>
      </c>
      <c r="I47" s="372"/>
      <c r="J47" s="65"/>
      <c r="K47" s="65"/>
      <c r="L47" s="65"/>
    </row>
    <row r="48" spans="1:12" ht="37.5" customHeight="1" x14ac:dyDescent="0.25">
      <c r="A48" s="67" t="s">
        <v>396</v>
      </c>
      <c r="B48" s="68" t="s">
        <v>191</v>
      </c>
      <c r="C48" s="373"/>
      <c r="D48" s="373"/>
      <c r="E48" s="294"/>
      <c r="F48" s="294"/>
      <c r="G48" s="373"/>
      <c r="H48" s="373"/>
      <c r="I48" s="372"/>
      <c r="J48" s="65"/>
      <c r="K48" s="65"/>
      <c r="L48" s="65"/>
    </row>
    <row r="49" spans="1:12" ht="35.25" customHeight="1" x14ac:dyDescent="0.25">
      <c r="A49" s="67">
        <v>4</v>
      </c>
      <c r="B49" s="66" t="s">
        <v>189</v>
      </c>
      <c r="C49" s="373">
        <v>46296</v>
      </c>
      <c r="D49" s="373">
        <v>46387</v>
      </c>
      <c r="E49" s="294"/>
      <c r="F49" s="294"/>
      <c r="G49" s="373">
        <v>46296</v>
      </c>
      <c r="H49" s="373">
        <v>46387</v>
      </c>
      <c r="I49" s="372"/>
      <c r="J49" s="65"/>
      <c r="K49" s="65"/>
      <c r="L49" s="65"/>
    </row>
    <row r="50" spans="1:12" ht="86.25" customHeight="1" x14ac:dyDescent="0.25">
      <c r="A50" s="67" t="s">
        <v>190</v>
      </c>
      <c r="B50" s="66" t="s">
        <v>385</v>
      </c>
      <c r="C50" s="373">
        <v>46296</v>
      </c>
      <c r="D50" s="373">
        <v>46387</v>
      </c>
      <c r="E50" s="294"/>
      <c r="F50" s="294"/>
      <c r="G50" s="373">
        <v>46296</v>
      </c>
      <c r="H50" s="373">
        <v>46387</v>
      </c>
      <c r="I50" s="375"/>
      <c r="J50" s="65"/>
      <c r="K50" s="65"/>
      <c r="L50" s="65"/>
    </row>
    <row r="51" spans="1:12" ht="77.25" customHeight="1" x14ac:dyDescent="0.25">
      <c r="A51" s="67" t="s">
        <v>188</v>
      </c>
      <c r="B51" s="66" t="s">
        <v>387</v>
      </c>
      <c r="C51" s="373" t="s">
        <v>467</v>
      </c>
      <c r="D51" s="373" t="s">
        <v>467</v>
      </c>
      <c r="E51" s="294"/>
      <c r="F51" s="294"/>
      <c r="G51" s="373" t="s">
        <v>467</v>
      </c>
      <c r="H51" s="373" t="s">
        <v>467</v>
      </c>
      <c r="I51" s="375"/>
      <c r="J51" s="65"/>
      <c r="K51" s="65"/>
      <c r="L51" s="65"/>
    </row>
    <row r="52" spans="1:12" ht="71.25" customHeight="1" x14ac:dyDescent="0.25">
      <c r="A52" s="67" t="s">
        <v>186</v>
      </c>
      <c r="B52" s="66" t="s">
        <v>187</v>
      </c>
      <c r="C52" s="373" t="s">
        <v>467</v>
      </c>
      <c r="D52" s="373" t="s">
        <v>467</v>
      </c>
      <c r="E52" s="294"/>
      <c r="F52" s="294"/>
      <c r="G52" s="373" t="s">
        <v>467</v>
      </c>
      <c r="H52" s="373" t="s">
        <v>467</v>
      </c>
      <c r="I52" s="372"/>
      <c r="J52" s="65"/>
      <c r="K52" s="65"/>
      <c r="L52" s="65"/>
    </row>
    <row r="53" spans="1:12" ht="48" customHeight="1" x14ac:dyDescent="0.25">
      <c r="A53" s="67" t="s">
        <v>184</v>
      </c>
      <c r="B53" s="122" t="s">
        <v>388</v>
      </c>
      <c r="C53" s="373">
        <v>46296</v>
      </c>
      <c r="D53" s="373">
        <v>46387</v>
      </c>
      <c r="E53" s="294"/>
      <c r="F53" s="294"/>
      <c r="G53" s="373">
        <v>46296</v>
      </c>
      <c r="H53" s="373">
        <v>46387</v>
      </c>
      <c r="I53" s="375"/>
      <c r="J53" s="65"/>
      <c r="K53" s="65"/>
      <c r="L53" s="65"/>
    </row>
    <row r="54" spans="1:12" ht="46.5" customHeight="1" x14ac:dyDescent="0.25">
      <c r="A54" s="67" t="s">
        <v>389</v>
      </c>
      <c r="B54" s="66" t="s">
        <v>185</v>
      </c>
      <c r="C54" s="373" t="s">
        <v>467</v>
      </c>
      <c r="D54" s="373" t="s">
        <v>467</v>
      </c>
      <c r="E54" s="294"/>
      <c r="F54" s="294"/>
      <c r="G54" s="373" t="s">
        <v>467</v>
      </c>
      <c r="H54" s="373" t="s">
        <v>467</v>
      </c>
      <c r="I54" s="375"/>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2025-04-17T11:54:12Z</dcterms:modified>
</cp:coreProperties>
</file>